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firstSheet="6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<sst xmlns="http://schemas.openxmlformats.org/spreadsheetml/2006/main" count="686" uniqueCount="507">
  <si>
    <t>Concepto (c)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</si>
  <si>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</si>
  <si>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</si>
  <si>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</si>
  <si>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</si>
  <si>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</si>
  <si>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</si>
  <si>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</si>
  <si>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</si>
  <si>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</si>
  <si>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</si>
  <si>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</si>
  <si>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</si>
  <si>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</si>
  <si>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</si>
  <si>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</si>
  <si>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</si>
  <si>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</si>
  <si>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</si>
  <si>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</si>
  <si>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</si>
  <si>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</si>
  <si>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</si>
  <si>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</si>
  <si>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</si>
  <si>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</si>
  <si>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</si>
  <si>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</si>
  <si>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</si>
  <si>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</si>
  <si>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</si>
  <si>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</si>
  <si>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</si>
  <si>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</si>
  <si>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</si>
  <si>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</si>
  <si>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</si>
  <si>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</si>
  <si>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</si>
  <si>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</si>
  <si>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</si>
  <si>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</si>
  <si>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</si>
  <si>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</si>
  <si>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</si>
  <si>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</si>
  <si>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</si>
  <si>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</si>
  <si>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</si>
  <si>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</si>
  <si>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</si>
  <si>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</si>
  <si>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</si>
  <si>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</si>
  <si>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</si>
  <si>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</si>
  <si>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</si>
  <si>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</si>
  <si>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</si>
  <si>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</si>
  <si>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</si>
  <si>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</si>
  <si>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</si>
  <si>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</si>
  <si>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</si>
  <si>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</si>
  <si>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</si>
  <si>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</si>
  <si>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</si>
  <si>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</si>
  <si>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</si>
  <si>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</si>
  <si>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</si>
  <si>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</si>
  <si>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</si>
  <si>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</si>
  <si>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</si>
  <si>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</si>
  <si>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</si>
  <si>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</si>
  <si>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</si>
  <si>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</si>
  <si>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</si>
  <si>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</si>
  <si>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</si>
  <si>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</si>
  <si>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</si>
  <si>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</si>
  <si>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</si>
  <si>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</si>
  <si>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</si>
  <si>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</si>
  <si>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</si>
  <si>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</si>
  <si>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</si>
  <si>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</si>
  <si>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</si>
  <si>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</si>
  <si>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</si>
  <si>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</si>
  <si>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</si>
  <si>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</si>
  <si>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</si>
  <si>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</si>
  <si>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</si>
  <si>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</si>
  <si>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</si>
  <si>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</si>
  <si>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</si>
  <si>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</si>
  <si>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</si>
  <si>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</si>
  <si>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</si>
  <si>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</si>
  <si>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</si>
  <si>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</si>
  <si>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</si>
  <si>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</si>
  <si>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</si>
  <si>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31 de diciembre de 2019 y al 31 de diciembre de 2018(b)
</t>
    </r>
    <r>
      <rPr>
        <b/>
        <sz val="7"/>
        <color indexed="8"/>
        <rFont val="Arial Narrow"/>
        <family val="2"/>
      </rPr>
      <t>(PESOS)</t>
    </r>
  </si>
  <si>
    <t>31 de diciembre de 2019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</si>
  <si>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diciembre del 2019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</si>
  <si>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</si>
  <si>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</si>
  <si>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</si>
  <si>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</si>
  <si>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</si>
  <si>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</si>
  <si>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</si>
  <si>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</si>
  <si>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</si>
  <si>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</si>
  <si>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</si>
  <si>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</si>
  <si>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</si>
  <si>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</si>
  <si>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</si>
  <si>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</si>
  <si>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</si>
  <si>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</si>
  <si>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</si>
  <si>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</si>
  <si>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</si>
  <si>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</si>
  <si>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</si>
  <si>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</si>
  <si>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</si>
  <si>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</si>
  <si>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</si>
  <si>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</si>
  <si>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</si>
  <si>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</si>
  <si>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</si>
  <si>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</si>
  <si>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</si>
  <si>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</si>
  <si>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</si>
  <si>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</si>
  <si>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12</t>
  </si>
  <si>
    <t>TIIE + 0.72</t>
  </si>
  <si>
    <t xml:space="preserve">B. Crédito 2    </t>
  </si>
  <si>
    <t>TIIE + 0.58</t>
  </si>
  <si>
    <t xml:space="preserve">C. Crédito 3    </t>
  </si>
  <si>
    <t>TIIE + 0.79</t>
  </si>
  <si>
    <t xml:space="preserve">D. Crédito 4    </t>
  </si>
  <si>
    <t>TIIE + 0.80</t>
  </si>
  <si>
    <t xml:space="preserve">E. Crédito 5   </t>
  </si>
  <si>
    <t>TIIE + 0.88</t>
  </si>
  <si>
    <t>F. Crédito 6</t>
  </si>
  <si>
    <t>TIIE + 0.84</t>
  </si>
  <si>
    <t>G. Crédito 7</t>
  </si>
  <si>
    <t>TIIE + 2.20</t>
  </si>
  <si>
    <t>H. Crédito 8</t>
  </si>
  <si>
    <t>TIIE + 1.75</t>
  </si>
  <si>
    <t>I. Crédito 9</t>
  </si>
  <si>
    <t>TIIE + 1.95</t>
  </si>
  <si>
    <t>J. Crédito 10</t>
  </si>
  <si>
    <t>TIIE + 2.05</t>
  </si>
  <si>
    <t>K. Crédito 11</t>
  </si>
  <si>
    <t>L. Crédito 12</t>
  </si>
  <si>
    <t>TIIE + 2.40</t>
  </si>
  <si>
    <t>M. Crédito 13</t>
  </si>
  <si>
    <t>N. Crédito 14</t>
  </si>
  <si>
    <t>TIIE + 1.40</t>
  </si>
  <si>
    <t>Ñ. Crédito 15</t>
  </si>
  <si>
    <t>TIIE + 2.00</t>
  </si>
  <si>
    <t>O. Crédito 16</t>
  </si>
  <si>
    <t>TIIE + 1.85</t>
  </si>
  <si>
    <t>P. Crédito 17</t>
  </si>
  <si>
    <t>TIIE + 2.50</t>
  </si>
  <si>
    <t>Q. Crédito 18</t>
  </si>
  <si>
    <t>TIIE + 1.50</t>
  </si>
  <si>
    <t>R. Crédito 19</t>
  </si>
  <si>
    <t>PODER EJECUTIVO DEL ESTADO DE NAYARIT</t>
  </si>
  <si>
    <t>Informe Analítico de Obligaciones Diferentes de Financiamientos – LDF</t>
  </si>
  <si>
    <t>Del 01 de enero al 31 de diciembre de 2019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</si>
  <si>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</si>
  <si>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</si>
  <si>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</si>
  <si>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</si>
  <si>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</si>
  <si>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</si>
  <si>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</si>
  <si>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</si>
  <si>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</si>
  <si>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</si>
  <si>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</si>
  <si>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</si>
  <si>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</si>
  <si>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</si>
  <si>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</si>
  <si>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</si>
  <si>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</si>
  <si>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</si>
  <si>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</si>
  <si>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</si>
  <si>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</si>
  <si>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</si>
  <si>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</si>
  <si>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</si>
  <si>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</si>
  <si>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</si>
  <si>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</si>
  <si>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</si>
  <si>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</si>
  <si>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</si>
  <si>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</si>
  <si>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</si>
  <si>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</si>
  <si>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</si>
  <si>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diciembre del 2019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</si>
  <si>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</si>
  <si>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</si>
  <si>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</si>
  <si>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</si>
  <si>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</si>
  <si>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</si>
  <si>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</si>
  <si>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</si>
  <si>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</si>
  <si>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</si>
  <si>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</si>
  <si>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</si>
  <si>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</si>
  <si>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</si>
  <si>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</si>
  <si>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</si>
  <si>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</si>
  <si>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</si>
  <si>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</si>
  <si>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</si>
  <si>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</si>
  <si>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</si>
  <si>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</si>
  <si>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</si>
  <si>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</si>
  <si>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</si>
  <si>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</si>
  <si>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</si>
  <si>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</si>
  <si>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</si>
  <si>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</si>
  <si>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</si>
  <si>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</si>
  <si>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</si>
  <si>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</si>
  <si>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</si>
  <si>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</si>
  <si>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</si>
  <si>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</si>
  <si>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</si>
  <si>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</si>
  <si>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</si>
  <si>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</si>
  <si>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</si>
  <si>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</si>
  <si>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</si>
  <si>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</si>
  <si>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</si>
  <si>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</si>
  <si>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</si>
  <si>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</si>
  <si>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</si>
  <si>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</si>
  <si>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</si>
  <si>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</si>
  <si>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</si>
  <si>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</si>
  <si>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</si>
  <si>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</si>
  <si>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</si>
  <si>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</si>
  <si>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</si>
  <si>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</si>
  <si>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</si>
  <si>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</si>
  <si>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</si>
  <si>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</si>
  <si>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</si>
  <si>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</si>
  <si>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</si>
  <si>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</si>
  <si>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</si>
  <si>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</si>
  <si>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</si>
  <si>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</si>
  <si>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</si>
  <si>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</si>
  <si>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</si>
  <si>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</si>
  <si>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</si>
  <si>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</si>
  <si>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</si>
  <si>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</si>
  <si>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</si>
  <si>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</si>
  <si>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</si>
  <si>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</si>
  <si>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</si>
  <si>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</si>
  <si>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</si>
  <si>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</si>
  <si>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</si>
  <si>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</si>
  <si>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</si>
  <si>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</si>
  <si>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</si>
  <si>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</si>
  <si>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</si>
  <si>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</si>
  <si>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</si>
  <si>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</si>
  <si>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</si>
  <si>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</si>
  <si>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</si>
  <si>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</si>
  <si>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</si>
  <si>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</si>
  <si>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por Objeto del Gasto (Capítulo y Concepto)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</si>
  <si>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</si>
  <si>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</si>
  <si>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</si>
  <si>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</si>
  <si>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</si>
  <si>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</si>
  <si>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</si>
  <si>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</si>
  <si>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</si>
  <si>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</si>
  <si>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</si>
  <si>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</si>
  <si>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</si>
  <si>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</si>
  <si>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</si>
  <si>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</si>
  <si>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</si>
  <si>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</si>
  <si>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</si>
  <si>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</si>
  <si>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</si>
  <si>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</si>
  <si>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</si>
  <si>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</si>
  <si>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</si>
  <si>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</si>
  <si>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</si>
  <si>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</si>
  <si>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</si>
  <si>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</si>
  <si>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</si>
  <si>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</si>
  <si>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</si>
  <si>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</si>
  <si>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</si>
  <si>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</si>
  <si>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</si>
  <si>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</si>
  <si>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</si>
  <si>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</si>
  <si>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</si>
  <si>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</si>
  <si>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</si>
  <si>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</si>
  <si>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</si>
  <si>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</si>
  <si>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</si>
  <si>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</si>
  <si>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</si>
  <si>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</si>
  <si>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</si>
  <si>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</si>
  <si>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</si>
  <si>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</si>
  <si>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</si>
  <si>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</si>
  <si>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</si>
  <si>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</si>
  <si>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</si>
  <si>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</si>
  <si>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</si>
  <si>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</si>
  <si>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</si>
  <si>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</si>
  <si>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</si>
  <si>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</si>
  <si>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</si>
  <si>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</si>
  <si>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</si>
  <si>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</si>
  <si>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</si>
  <si>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</si>
  <si>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</si>
  <si>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</si>
  <si>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</si>
  <si>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</si>
  <si>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</si>
  <si>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</si>
  <si>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</si>
  <si>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</si>
  <si>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</si>
  <si>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</si>
  <si>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</si>
  <si>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</si>
  <si>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</si>
  <si>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</si>
  <si>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Desarrollo Social /Secretaría de Bienestar e Igualdad Sustantiva</t>
  </si>
  <si>
    <t>Secretaría de Administración y Finanzas</t>
  </si>
  <si>
    <t>Secretaría de Educación</t>
  </si>
  <si>
    <t>Secretaría de la Contraloría General</t>
  </si>
  <si>
    <t>Secretaría de Turismo</t>
  </si>
  <si>
    <t>Secretaría del Trabajo, Productividad y Desarrollo Económico / Secretaría de Economía</t>
  </si>
  <si>
    <t xml:space="preserve">Secretaría de Desarrollo Rural y Medio Ambiente / Secretaría de Desarrollo Rural </t>
  </si>
  <si>
    <t>Secretaría de Obras Públicas / Secretaría de Infraestructura</t>
  </si>
  <si>
    <t>Secretaría de Seguridad Pública / Secretaría de Seguridad y Protección Ciudadana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</si>
  <si>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</si>
  <si>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</si>
  <si>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</si>
  <si>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</si>
  <si>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</si>
  <si>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</si>
  <si>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</si>
  <si>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</si>
  <si>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</si>
  <si>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</si>
  <si>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Secretaría de Desarrollo Social /Secretaría de Bienestar e Igualdad Sustantiva</t>
  </si>
  <si>
    <t>E. Secretaría de Administración y Finanzas</t>
  </si>
  <si>
    <t>F. Secretaría de Planeación, Programación y Presupuesto / Secretaría de Desarrollo Sustentable</t>
  </si>
  <si>
    <t>G. Secretaría de Educación</t>
  </si>
  <si>
    <t>H. Secretaría de la Contraloría General</t>
  </si>
  <si>
    <t>I. Secretaría de Turismo</t>
  </si>
  <si>
    <t>J. Secretaría del Trabajo, Productividad y Desarrollo Económico / Secretaría de Economía</t>
  </si>
  <si>
    <t xml:space="preserve">K. Secretaría de Desarrollo Rural y Medio Ambiente / Secretaría de Desarrollo Rural </t>
  </si>
  <si>
    <t>L. Secretaría de Obras Públicas / Secretaría de Infraestructura</t>
  </si>
  <si>
    <t>M. Secretaría de Seguridad Pública / Secretaría de Seguridad y Protección Ciudadana</t>
  </si>
  <si>
    <t>N. Erogaciones Generales</t>
  </si>
  <si>
    <t>O. Jubilaciones y Pensiones</t>
  </si>
  <si>
    <t>P.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</si>
  <si>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</si>
  <si>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</si>
  <si>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</si>
  <si>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</si>
  <si>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</si>
  <si>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</si>
  <si>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</si>
  <si>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</si>
  <si>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</si>
  <si>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</si>
  <si>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</si>
  <si>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</si>
  <si>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</si>
  <si>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</si>
  <si>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</si>
  <si>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</si>
  <si>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</si>
  <si>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</si>
  <si>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</si>
  <si>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</si>
  <si>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</si>
  <si>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</si>
  <si>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</si>
  <si>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</si>
  <si>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</si>
  <si>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</si>
  <si>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</si>
  <si>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</si>
  <si>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</si>
  <si>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</si>
  <si>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</si>
  <si>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</si>
  <si>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</si>
  <si>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</si>
  <si>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</si>
  <si>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diciembre del 2019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</si>
  <si>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</si>
  <si>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</si>
  <si>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</si>
  <si>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</si>
  <si>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</si>
  <si>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</si>
  <si>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</si>
  <si>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</si>
  <si>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</si>
  <si>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</si>
  <si>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</si>
  <si>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</si>
  <si>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</si>
  <si>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Secretaría de Planeación, Programación y Presupuesto / Secretaría de         Desarrollo Sustentable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</si>
</sst>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b/>
      <sz val="5"/>
      <color indexed="8"/>
      <name val="Arial Narrow"/>
      <family val="0"/>
    </font>
    <font>
      <sz val="5"/>
      <color indexed="8"/>
      <name val="Arial Narrow"/>
      <family val="0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/>
    </xf>
    <xf numFmtId="4" fontId="8" fillId="34" borderId="13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/>
    </xf>
    <xf numFmtId="4" fontId="9" fillId="0" borderId="13" xfId="0" applyNumberFormat="1" applyFont="1" applyBorder="1" applyAlignment="1">
      <alignment horizontal="right" vertical="top"/>
    </xf>
    <xf numFmtId="4" fontId="9" fillId="34" borderId="13" xfId="0" applyNumberFormat="1" applyFont="1" applyFill="1" applyBorder="1" applyAlignment="1">
      <alignment horizontal="right" vertical="top"/>
    </xf>
    <xf numFmtId="4" fontId="9" fillId="34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10" fillId="0" borderId="13" xfId="0" applyFont="1" applyBorder="1" applyAlignment="1">
      <alignment vertical="top"/>
    </xf>
    <xf numFmtId="4" fontId="9" fillId="35" borderId="13" xfId="0" applyNumberFormat="1" applyFont="1" applyFill="1" applyBorder="1" applyAlignment="1">
      <alignment horizontal="right" vertical="top"/>
    </xf>
    <xf numFmtId="4" fontId="9" fillId="35" borderId="0" xfId="0" applyNumberFormat="1" applyFont="1" applyFill="1" applyBorder="1" applyAlignment="1">
      <alignment horizontal="right" vertical="top"/>
    </xf>
    <xf numFmtId="4" fontId="8" fillId="34" borderId="0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34" borderId="14" xfId="0" applyNumberFormat="1" applyFont="1" applyFill="1" applyBorder="1" applyAlignment="1">
      <alignment horizontal="right" vertical="top"/>
    </xf>
    <xf numFmtId="4" fontId="9" fillId="34" borderId="11" xfId="0" applyNumberFormat="1" applyFont="1" applyFill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12" fillId="0" borderId="13" xfId="0" applyFont="1" applyBorder="1" applyAlignment="1">
      <alignment vertical="top" wrapText="1" readingOrder="1"/>
    </xf>
    <xf numFmtId="164" fontId="3" fillId="0" borderId="16" xfId="0" applyNumberFormat="1" applyFont="1" applyBorder="1" applyAlignment="1">
      <alignment vertical="top" wrapText="1" readingOrder="1"/>
    </xf>
    <xf numFmtId="0" fontId="12" fillId="0" borderId="16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164" fontId="3" fillId="0" borderId="13" xfId="0" applyNumberFormat="1" applyFont="1" applyBorder="1" applyAlignment="1">
      <alignment vertical="top" wrapText="1" readingOrder="1"/>
    </xf>
    <xf numFmtId="0" fontId="12" fillId="0" borderId="12" xfId="0" applyFont="1" applyBorder="1" applyAlignment="1">
      <alignment vertical="top"/>
    </xf>
    <xf numFmtId="164" fontId="12" fillId="0" borderId="16" xfId="49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top" wrapText="1" readingOrder="1"/>
    </xf>
    <xf numFmtId="164" fontId="12" fillId="0" borderId="13" xfId="49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 readingOrder="1"/>
    </xf>
    <xf numFmtId="0" fontId="54" fillId="0" borderId="0" xfId="53" applyFont="1">
      <alignment/>
      <protection/>
    </xf>
    <xf numFmtId="0" fontId="55" fillId="33" borderId="18" xfId="53" applyFont="1" applyFill="1" applyBorder="1" applyAlignment="1">
      <alignment horizontal="center" vertical="center" wrapText="1"/>
      <protection/>
    </xf>
    <xf numFmtId="0" fontId="55" fillId="33" borderId="19" xfId="53" applyFont="1" applyFill="1" applyBorder="1" applyAlignment="1">
      <alignment horizontal="center" vertical="center" wrapText="1"/>
      <protection/>
    </xf>
    <xf numFmtId="0" fontId="55" fillId="33" borderId="15" xfId="53" applyFont="1" applyFill="1" applyBorder="1" applyAlignment="1">
      <alignment horizontal="center" vertical="center" wrapText="1"/>
      <protection/>
    </xf>
    <xf numFmtId="0" fontId="55" fillId="33" borderId="10" xfId="53" applyFont="1" applyFill="1" applyBorder="1" applyAlignment="1">
      <alignment horizontal="center" vertical="center"/>
      <protection/>
    </xf>
    <xf numFmtId="0" fontId="55" fillId="33" borderId="17" xfId="53" applyFont="1" applyFill="1" applyBorder="1" applyAlignment="1">
      <alignment horizontal="center" vertical="center"/>
      <protection/>
    </xf>
    <xf numFmtId="0" fontId="55" fillId="33" borderId="14" xfId="53" applyFont="1" applyFill="1" applyBorder="1" applyAlignment="1">
      <alignment horizontal="center" vertical="center"/>
      <protection/>
    </xf>
    <xf numFmtId="0" fontId="56" fillId="0" borderId="12" xfId="53" applyFont="1" applyBorder="1" applyAlignment="1">
      <alignment horizontal="justify" vertical="center" wrapText="1"/>
      <protection/>
    </xf>
    <xf numFmtId="0" fontId="57" fillId="0" borderId="16" xfId="53" applyFont="1" applyBorder="1" applyAlignment="1">
      <alignment horizontal="justify" vertical="center" wrapText="1"/>
      <protection/>
    </xf>
    <xf numFmtId="0" fontId="57" fillId="0" borderId="13" xfId="53" applyFont="1" applyBorder="1" applyAlignment="1">
      <alignment horizontal="justify" vertical="center" wrapText="1"/>
      <protection/>
    </xf>
    <xf numFmtId="0" fontId="55" fillId="0" borderId="12" xfId="53" applyFont="1" applyBorder="1" applyAlignment="1">
      <alignment horizontal="left" vertical="center" wrapText="1"/>
      <protection/>
    </xf>
    <xf numFmtId="165" fontId="55" fillId="0" borderId="16" xfId="53" applyNumberFormat="1" applyFont="1" applyBorder="1" applyAlignment="1">
      <alignment horizontal="right" vertical="center" wrapText="1"/>
      <protection/>
    </xf>
    <xf numFmtId="165" fontId="55" fillId="0" borderId="13" xfId="53" applyNumberFormat="1" applyFont="1" applyBorder="1" applyAlignment="1">
      <alignment horizontal="right" vertical="center" wrapText="1"/>
      <protection/>
    </xf>
    <xf numFmtId="0" fontId="58" fillId="0" borderId="12" xfId="53" applyFont="1" applyBorder="1" applyAlignment="1">
      <alignment horizontal="left" vertical="center" wrapText="1" indent="1"/>
      <protection/>
    </xf>
    <xf numFmtId="165" fontId="58" fillId="0" borderId="16" xfId="53" applyNumberFormat="1" applyFont="1" applyBorder="1" applyAlignment="1">
      <alignment horizontal="right" vertical="center" wrapText="1"/>
      <protection/>
    </xf>
    <xf numFmtId="165" fontId="58" fillId="0" borderId="13" xfId="53" applyNumberFormat="1" applyFont="1" applyBorder="1" applyAlignment="1">
      <alignment horizontal="right" vertical="center" wrapText="1"/>
      <protection/>
    </xf>
    <xf numFmtId="0" fontId="54" fillId="0" borderId="12" xfId="53" applyFont="1" applyBorder="1" applyAlignment="1">
      <alignment horizontal="left" vertical="center" wrapText="1"/>
      <protection/>
    </xf>
    <xf numFmtId="166" fontId="54" fillId="0" borderId="16" xfId="53" applyNumberFormat="1" applyFont="1" applyBorder="1" applyAlignment="1">
      <alignment horizontal="right" vertical="center" wrapText="1"/>
      <protection/>
    </xf>
    <xf numFmtId="166" fontId="54" fillId="0" borderId="13" xfId="53" applyNumberFormat="1" applyFont="1" applyBorder="1" applyAlignment="1">
      <alignment horizontal="right" vertical="center" wrapText="1"/>
      <protection/>
    </xf>
    <xf numFmtId="0" fontId="54" fillId="0" borderId="10" xfId="53" applyFont="1" applyBorder="1" applyAlignment="1">
      <alignment horizontal="justify" vertical="center" wrapText="1"/>
      <protection/>
    </xf>
    <xf numFmtId="166" fontId="56" fillId="0" borderId="17" xfId="53" applyNumberFormat="1" applyFont="1" applyBorder="1" applyAlignment="1">
      <alignment horizontal="justify" vertical="center" wrapText="1"/>
      <protection/>
    </xf>
    <xf numFmtId="166" fontId="56" fillId="0" borderId="14" xfId="53" applyNumberFormat="1" applyFont="1" applyBorder="1" applyAlignment="1">
      <alignment horizontal="justify" vertical="center" wrapText="1"/>
      <protection/>
    </xf>
    <xf numFmtId="0" fontId="54" fillId="0" borderId="0" xfId="53" applyFont="1" applyAlignment="1">
      <alignment horizontal="center"/>
      <protection/>
    </xf>
    <xf numFmtId="0" fontId="0" fillId="0" borderId="0" xfId="0" applyFill="1" applyAlignment="1">
      <alignment vertical="top"/>
    </xf>
    <xf numFmtId="0" fontId="3" fillId="33" borderId="18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6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1"/>
    </xf>
    <xf numFmtId="4" fontId="15" fillId="0" borderId="0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/>
    </xf>
    <xf numFmtId="0" fontId="0" fillId="35" borderId="0" xfId="0" applyFill="1" applyBorder="1" applyAlignment="1">
      <alignment vertical="top" wrapText="1" readingOrder="1"/>
    </xf>
    <xf numFmtId="0" fontId="0" fillId="35" borderId="13" xfId="0" applyFill="1" applyBorder="1" applyAlignment="1">
      <alignment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0" fillId="33" borderId="17" xfId="0" applyFill="1" applyBorder="1" applyAlignment="1">
      <alignment vertical="top"/>
    </xf>
    <xf numFmtId="0" fontId="14" fillId="0" borderId="18" xfId="0" applyFont="1" applyBorder="1" applyAlignment="1">
      <alignment horizontal="left" vertical="top" wrapText="1"/>
    </xf>
    <xf numFmtId="4" fontId="14" fillId="0" borderId="20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14" fillId="0" borderId="18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top" wrapText="1" indent="1"/>
    </xf>
    <xf numFmtId="4" fontId="15" fillId="0" borderId="13" xfId="0" applyNumberFormat="1" applyFont="1" applyBorder="1" applyAlignment="1">
      <alignment horizontal="right" vertical="top"/>
    </xf>
    <xf numFmtId="4" fontId="15" fillId="0" borderId="16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2"/>
    </xf>
    <xf numFmtId="4" fontId="14" fillId="0" borderId="13" xfId="0" applyNumberFormat="1" applyFont="1" applyBorder="1" applyAlignment="1">
      <alignment horizontal="right" vertical="top"/>
    </xf>
    <xf numFmtId="4" fontId="14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0" fontId="0" fillId="37" borderId="13" xfId="0" applyFill="1" applyBorder="1" applyAlignment="1">
      <alignment vertical="top"/>
    </xf>
    <xf numFmtId="4" fontId="15" fillId="0" borderId="16" xfId="0" applyNumberFormat="1" applyFont="1" applyBorder="1" applyAlignment="1">
      <alignment horizontal="right" vertical="top"/>
    </xf>
    <xf numFmtId="4" fontId="15" fillId="0" borderId="13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14" fillId="0" borderId="13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14" fillId="0" borderId="10" xfId="0" applyFont="1" applyBorder="1" applyAlignment="1">
      <alignment horizontal="left" vertical="top" wrapText="1" indent="1"/>
    </xf>
    <xf numFmtId="4" fontId="14" fillId="0" borderId="14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indent="2"/>
    </xf>
    <xf numFmtId="4" fontId="1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readingOrder="1"/>
    </xf>
    <xf numFmtId="0" fontId="9" fillId="0" borderId="12" xfId="0" applyFont="1" applyBorder="1" applyAlignment="1">
      <alignment horizontal="left" vertical="top" wrapText="1" indent="2"/>
    </xf>
    <xf numFmtId="4" fontId="9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readingOrder="1"/>
    </xf>
    <xf numFmtId="0" fontId="1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4" fontId="1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2" fillId="0" borderId="12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4" fontId="2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2" fillId="0" borderId="12" xfId="0" applyFont="1" applyBorder="1" applyAlignment="1">
      <alignment horizontal="left" vertical="top" wrapText="1" indent="1" readingOrder="1"/>
    </xf>
    <xf numFmtId="0" fontId="2" fillId="0" borderId="13" xfId="0" applyFont="1" applyBorder="1" applyAlignment="1">
      <alignment horizontal="left" vertical="top" wrapText="1" inden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4" fontId="2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3" fillId="35" borderId="18" xfId="0" applyFont="1" applyFill="1" applyBorder="1" applyAlignment="1">
      <alignment horizontal="center" vertical="top" wrapText="1" readingOrder="1"/>
    </xf>
    <xf numFmtId="0" fontId="3" fillId="35" borderId="20" xfId="0" applyFont="1" applyFill="1" applyBorder="1" applyAlignment="1">
      <alignment horizontal="center" vertical="top" wrapText="1" readingOrder="1"/>
    </xf>
    <xf numFmtId="0" fontId="3" fillId="35" borderId="15" xfId="0" applyFont="1" applyFill="1" applyBorder="1" applyAlignment="1">
      <alignment horizontal="center" vertical="top" wrapText="1" readingOrder="1"/>
    </xf>
    <xf numFmtId="0" fontId="3" fillId="35" borderId="12" xfId="0" applyFont="1" applyFill="1" applyBorder="1" applyAlignment="1">
      <alignment horizontal="center" vertical="top" wrapText="1" readingOrder="1"/>
    </xf>
    <xf numFmtId="0" fontId="3" fillId="35" borderId="0" xfId="0" applyFont="1" applyFill="1" applyBorder="1" applyAlignment="1">
      <alignment horizontal="center" vertical="top" wrapText="1" readingOrder="1"/>
    </xf>
    <xf numFmtId="0" fontId="3" fillId="35" borderId="13" xfId="0" applyFont="1" applyFill="1" applyBorder="1" applyAlignment="1">
      <alignment horizontal="center" vertical="top" wrapText="1" readingOrder="1"/>
    </xf>
    <xf numFmtId="0" fontId="3" fillId="35" borderId="10" xfId="0" applyFont="1" applyFill="1" applyBorder="1" applyAlignment="1">
      <alignment horizontal="center" vertical="top" wrapText="1" readingOrder="1"/>
    </xf>
    <xf numFmtId="0" fontId="3" fillId="35" borderId="11" xfId="0" applyFont="1" applyFill="1" applyBorder="1" applyAlignment="1">
      <alignment horizontal="center" vertical="top" wrapText="1" readingOrder="1"/>
    </xf>
    <xf numFmtId="0" fontId="3" fillId="35" borderId="14" xfId="0" applyFont="1" applyFill="1" applyBorder="1" applyAlignment="1">
      <alignment horizontal="center" vertical="top" wrapText="1" readingOrder="1"/>
    </xf>
    <xf numFmtId="0" fontId="1" fillId="0" borderId="18" xfId="0" applyFont="1" applyBorder="1" applyAlignment="1">
      <alignment horizontal="left" vertical="top" wrapText="1" readingOrder="1"/>
    </xf>
    <xf numFmtId="0" fontId="1" fillId="0" borderId="15" xfId="0" applyFont="1" applyBorder="1" applyAlignment="1">
      <alignment horizontal="left" vertical="top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left" vertical="center" wrapText="1" readingOrder="1"/>
    </xf>
    <xf numFmtId="0" fontId="1" fillId="0" borderId="15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left" vertical="center" wrapText="1" readingOrder="1"/>
    </xf>
    <xf numFmtId="0" fontId="1" fillId="0" borderId="20" xfId="0" applyFont="1" applyBorder="1" applyAlignment="1">
      <alignment horizontal="left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4" fontId="2" fillId="0" borderId="16" xfId="0" applyNumberFormat="1" applyFont="1" applyBorder="1" applyAlignment="1">
      <alignment vertical="center"/>
    </xf>
    <xf numFmtId="0" fontId="11" fillId="0" borderId="0" xfId="0" applyFont="1" applyAlignment="1">
      <alignment horizontal="left" vertical="top" wrapText="1" readingOrder="1"/>
    </xf>
    <xf numFmtId="4" fontId="8" fillId="35" borderId="18" xfId="0" applyNumberFormat="1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5" borderId="15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" fontId="8" fillId="35" borderId="19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56" fillId="33" borderId="18" xfId="53" applyFont="1" applyFill="1" applyBorder="1" applyAlignment="1">
      <alignment horizontal="center" vertical="center"/>
      <protection/>
    </xf>
    <xf numFmtId="0" fontId="56" fillId="33" borderId="20" xfId="53" applyFont="1" applyFill="1" applyBorder="1" applyAlignment="1">
      <alignment horizontal="center" vertical="center"/>
      <protection/>
    </xf>
    <xf numFmtId="0" fontId="56" fillId="33" borderId="15" xfId="53" applyFont="1" applyFill="1" applyBorder="1" applyAlignment="1">
      <alignment horizontal="center" vertical="center"/>
      <protection/>
    </xf>
    <xf numFmtId="0" fontId="56" fillId="33" borderId="12" xfId="53" applyFont="1" applyFill="1" applyBorder="1" applyAlignment="1">
      <alignment horizontal="center" vertical="center" wrapText="1"/>
      <protection/>
    </xf>
    <xf numFmtId="0" fontId="56" fillId="33" borderId="0" xfId="53" applyFont="1" applyFill="1" applyBorder="1" applyAlignment="1">
      <alignment horizontal="center" vertical="center" wrapText="1"/>
      <protection/>
    </xf>
    <xf numFmtId="0" fontId="56" fillId="33" borderId="13" xfId="53" applyFont="1" applyFill="1" applyBorder="1" applyAlignment="1">
      <alignment horizontal="center" vertical="center" wrapText="1"/>
      <protection/>
    </xf>
    <xf numFmtId="0" fontId="56" fillId="33" borderId="10" xfId="53" applyFont="1" applyFill="1" applyBorder="1" applyAlignment="1">
      <alignment horizontal="center" vertical="center" wrapText="1"/>
      <protection/>
    </xf>
    <xf numFmtId="0" fontId="56" fillId="33" borderId="11" xfId="53" applyFont="1" applyFill="1" applyBorder="1" applyAlignment="1">
      <alignment horizontal="center" vertical="center" wrapText="1"/>
      <protection/>
    </xf>
    <xf numFmtId="0" fontId="56" fillId="33" borderId="14" xfId="53" applyFont="1" applyFill="1" applyBorder="1" applyAlignment="1">
      <alignment horizontal="center" vertical="center" wrapText="1"/>
      <protection/>
    </xf>
    <xf numFmtId="4" fontId="15" fillId="0" borderId="13" xfId="0" applyNumberFormat="1" applyFont="1" applyBorder="1" applyAlignment="1">
      <alignment horizontal="right" vertical="top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6" fillId="33" borderId="22" xfId="0" applyFont="1" applyFill="1" applyBorder="1" applyAlignment="1">
      <alignment horizontal="center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13" xfId="0" applyFill="1" applyBorder="1" applyAlignment="1">
      <alignment horizontal="left" vertical="top" wrapText="1" readingOrder="1"/>
    </xf>
    <xf numFmtId="4" fontId="15" fillId="0" borderId="16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top" wrapText="1" readingOrder="1"/>
    </xf>
    <xf numFmtId="0" fontId="14" fillId="0" borderId="12" xfId="0" applyFont="1" applyBorder="1" applyAlignment="1">
      <alignment horizontal="left" vertical="top" wrapText="1" readingOrder="1"/>
    </xf>
    <xf numFmtId="0" fontId="15" fillId="0" borderId="12" xfId="0" applyFont="1" applyBorder="1" applyAlignment="1">
      <alignment horizontal="left" vertical="top" wrapText="1" indent="1" readingOrder="1"/>
    </xf>
    <xf numFmtId="0" fontId="15" fillId="0" borderId="12" xfId="0" applyFont="1" applyBorder="1" applyAlignment="1">
      <alignment horizontal="left" vertical="center" wrapText="1" indent="2" readingOrder="1"/>
    </xf>
    <xf numFmtId="0" fontId="6" fillId="33" borderId="18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4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4" fontId="16" fillId="0" borderId="0" xfId="0" applyNumberFormat="1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right" vertical="top"/>
    </xf>
    <xf numFmtId="4" fontId="16" fillId="0" borderId="16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2" readingOrder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 wrapText="1" readingOrder="1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4" fontId="9" fillId="0" borderId="0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top" wrapText="1" indent="1" readingOrder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0039062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170" t="s">
        <v>119</v>
      </c>
      <c r="B1" s="171"/>
      <c r="C1" s="171"/>
      <c r="D1" s="171"/>
      <c r="E1" s="171"/>
      <c r="F1" s="171"/>
      <c r="G1" s="171"/>
      <c r="H1" s="171"/>
      <c r="I1" s="172"/>
    </row>
    <row r="2" spans="1:9" ht="10.5" customHeight="1">
      <c r="A2" s="173"/>
      <c r="B2" s="174"/>
      <c r="C2" s="174"/>
      <c r="D2" s="174"/>
      <c r="E2" s="174"/>
      <c r="F2" s="174"/>
      <c r="G2" s="174"/>
      <c r="H2" s="174"/>
      <c r="I2" s="175"/>
    </row>
    <row r="3" spans="1:9" ht="10.5" customHeight="1">
      <c r="A3" s="173"/>
      <c r="B3" s="174"/>
      <c r="C3" s="174"/>
      <c r="D3" s="174"/>
      <c r="E3" s="174"/>
      <c r="F3" s="174"/>
      <c r="G3" s="174"/>
      <c r="H3" s="174"/>
      <c r="I3" s="175"/>
    </row>
    <row r="4" spans="1:9" ht="18" customHeight="1">
      <c r="A4" s="176"/>
      <c r="B4" s="177"/>
      <c r="C4" s="177"/>
      <c r="D4" s="177"/>
      <c r="E4" s="177"/>
      <c r="F4" s="177"/>
      <c r="G4" s="177"/>
      <c r="H4" s="177"/>
      <c r="I4" s="178"/>
    </row>
    <row r="5" spans="1:9" ht="9" customHeight="1">
      <c r="A5" s="183" t="s">
        <v>0</v>
      </c>
      <c r="B5" s="184"/>
      <c r="C5" s="181" t="s">
        <v>120</v>
      </c>
      <c r="D5" s="181" t="s">
        <v>1</v>
      </c>
      <c r="E5" s="183" t="s">
        <v>0</v>
      </c>
      <c r="F5" s="187"/>
      <c r="G5" s="184"/>
      <c r="H5" s="168" t="s">
        <v>120</v>
      </c>
      <c r="I5" s="168" t="s">
        <v>1</v>
      </c>
    </row>
    <row r="6" spans="1:9" ht="9" customHeight="1">
      <c r="A6" s="185"/>
      <c r="B6" s="186"/>
      <c r="C6" s="182"/>
      <c r="D6" s="182"/>
      <c r="E6" s="185"/>
      <c r="F6" s="188"/>
      <c r="G6" s="186"/>
      <c r="H6" s="169"/>
      <c r="I6" s="169"/>
    </row>
    <row r="7" spans="1:9" ht="6" customHeight="1">
      <c r="A7" s="179" t="s">
        <v>2</v>
      </c>
      <c r="B7" s="180"/>
      <c r="C7" s="6"/>
      <c r="D7" s="9"/>
      <c r="E7" s="148" t="s">
        <v>3</v>
      </c>
      <c r="F7" s="148"/>
      <c r="G7" s="149"/>
      <c r="H7" s="15"/>
      <c r="I7" s="15"/>
    </row>
    <row r="8" spans="1:9" ht="6.75" customHeight="1">
      <c r="A8" s="153"/>
      <c r="B8" s="149"/>
      <c r="C8" s="4"/>
      <c r="D8" s="10"/>
      <c r="E8" s="148"/>
      <c r="F8" s="148"/>
      <c r="G8" s="149"/>
      <c r="H8" s="4"/>
      <c r="I8" s="4"/>
    </row>
    <row r="9" spans="1:9" ht="6.75" customHeight="1">
      <c r="A9" s="153" t="s">
        <v>4</v>
      </c>
      <c r="B9" s="149"/>
      <c r="C9" s="4"/>
      <c r="D9" s="10"/>
      <c r="E9" s="148" t="s">
        <v>5</v>
      </c>
      <c r="F9" s="148"/>
      <c r="G9" s="149"/>
      <c r="H9" s="4"/>
      <c r="I9" s="4"/>
    </row>
    <row r="10" spans="1:9" s="19" customFormat="1" ht="6.75" customHeight="1">
      <c r="A10" s="164" t="s">
        <v>6</v>
      </c>
      <c r="B10" s="165"/>
      <c r="C10" s="18">
        <f>SUM(C11:C17)</f>
        <v>83419426.92</v>
      </c>
      <c r="D10" s="18">
        <f>SUM(D11:D17)</f>
        <v>105070913.89</v>
      </c>
      <c r="E10" s="166" t="s">
        <v>7</v>
      </c>
      <c r="F10" s="166"/>
      <c r="G10" s="165"/>
      <c r="H10" s="18">
        <f>SUM(H11:H20)</f>
        <v>1473356823.69</v>
      </c>
      <c r="I10" s="18">
        <f>SUM(I11:I20)</f>
        <v>2202579617.7799997</v>
      </c>
    </row>
    <row r="11" spans="1:9" ht="6.75" customHeight="1">
      <c r="A11" s="162" t="s">
        <v>8</v>
      </c>
      <c r="B11" s="163"/>
      <c r="C11" s="8">
        <v>621354.97</v>
      </c>
      <c r="D11" s="12">
        <v>1165389.66</v>
      </c>
      <c r="E11" s="14"/>
      <c r="F11" s="150" t="s">
        <v>9</v>
      </c>
      <c r="G11" s="151"/>
      <c r="H11" s="8">
        <v>17707388.95</v>
      </c>
      <c r="I11" s="8">
        <v>370933796.25</v>
      </c>
    </row>
    <row r="12" spans="1:9" ht="6.75" customHeight="1">
      <c r="A12" s="162" t="s">
        <v>10</v>
      </c>
      <c r="B12" s="163"/>
      <c r="C12" s="8">
        <v>80563611.12</v>
      </c>
      <c r="D12" s="12">
        <v>100982326.18</v>
      </c>
      <c r="E12" s="14"/>
      <c r="F12" s="150" t="s">
        <v>11</v>
      </c>
      <c r="G12" s="151"/>
      <c r="H12" s="8">
        <v>500096832.64</v>
      </c>
      <c r="I12" s="8">
        <v>247813520.38</v>
      </c>
    </row>
    <row r="13" spans="1:9" ht="6.75" customHeight="1">
      <c r="A13" s="162" t="s">
        <v>12</v>
      </c>
      <c r="B13" s="163"/>
      <c r="C13" s="8">
        <v>0</v>
      </c>
      <c r="D13" s="12">
        <v>0</v>
      </c>
      <c r="E13" s="14"/>
      <c r="F13" s="150" t="s">
        <v>13</v>
      </c>
      <c r="G13" s="151"/>
      <c r="H13" s="8">
        <v>23305914.37</v>
      </c>
      <c r="I13" s="8">
        <v>4167465.05</v>
      </c>
    </row>
    <row r="14" spans="1:9" ht="6.75" customHeight="1">
      <c r="A14" s="162" t="s">
        <v>14</v>
      </c>
      <c r="B14" s="163"/>
      <c r="C14" s="8">
        <v>843504.37</v>
      </c>
      <c r="D14" s="12">
        <v>1612397.49</v>
      </c>
      <c r="E14" s="14"/>
      <c r="F14" s="150" t="s">
        <v>15</v>
      </c>
      <c r="G14" s="151"/>
      <c r="H14" s="8">
        <v>9101516.13</v>
      </c>
      <c r="I14" s="8">
        <v>4017694.76</v>
      </c>
    </row>
    <row r="15" spans="1:9" ht="6.75" customHeight="1">
      <c r="A15" s="162" t="s">
        <v>16</v>
      </c>
      <c r="B15" s="163"/>
      <c r="C15" s="8">
        <v>0</v>
      </c>
      <c r="D15" s="12">
        <v>0</v>
      </c>
      <c r="E15" s="14"/>
      <c r="F15" s="150" t="s">
        <v>17</v>
      </c>
      <c r="G15" s="151"/>
      <c r="H15" s="8">
        <v>442534342.04</v>
      </c>
      <c r="I15" s="8">
        <v>511499466.78</v>
      </c>
    </row>
    <row r="16" spans="1:9" ht="6.75" customHeight="1">
      <c r="A16" s="162" t="s">
        <v>18</v>
      </c>
      <c r="B16" s="163"/>
      <c r="C16" s="8">
        <v>0</v>
      </c>
      <c r="D16" s="12">
        <v>0</v>
      </c>
      <c r="E16" s="14"/>
      <c r="F16" s="159" t="s">
        <v>19</v>
      </c>
      <c r="G16" s="158"/>
      <c r="H16" s="167">
        <v>0</v>
      </c>
      <c r="I16" s="167">
        <v>0</v>
      </c>
    </row>
    <row r="17" spans="1:9" ht="6.75" customHeight="1">
      <c r="A17" s="162" t="s">
        <v>20</v>
      </c>
      <c r="B17" s="163"/>
      <c r="C17" s="8">
        <v>1390956.46</v>
      </c>
      <c r="D17" s="12">
        <v>1310800.56</v>
      </c>
      <c r="E17" s="14"/>
      <c r="F17" s="159"/>
      <c r="G17" s="158"/>
      <c r="H17" s="167"/>
      <c r="I17" s="167"/>
    </row>
    <row r="18" spans="1:9" ht="6.75" customHeight="1">
      <c r="A18" s="164" t="s">
        <v>21</v>
      </c>
      <c r="B18" s="165"/>
      <c r="C18" s="18">
        <v>684933134.63</v>
      </c>
      <c r="D18" s="18">
        <f>SUM(D19:D25)</f>
        <v>687495368.86</v>
      </c>
      <c r="E18" s="14"/>
      <c r="F18" s="150" t="s">
        <v>22</v>
      </c>
      <c r="G18" s="151"/>
      <c r="H18" s="8">
        <v>117391679.55</v>
      </c>
      <c r="I18" s="8">
        <v>466025166.92</v>
      </c>
    </row>
    <row r="19" spans="1:9" ht="6.75" customHeight="1">
      <c r="A19" s="162" t="s">
        <v>23</v>
      </c>
      <c r="B19" s="163"/>
      <c r="C19" s="8">
        <v>0</v>
      </c>
      <c r="D19" s="12">
        <v>0</v>
      </c>
      <c r="E19" s="14"/>
      <c r="F19" s="150" t="s">
        <v>24</v>
      </c>
      <c r="G19" s="151"/>
      <c r="H19" s="8">
        <v>2485844.39</v>
      </c>
      <c r="I19" s="8">
        <v>421287.14</v>
      </c>
    </row>
    <row r="20" spans="1:9" ht="6.75" customHeight="1">
      <c r="A20" s="162" t="s">
        <v>25</v>
      </c>
      <c r="B20" s="163"/>
      <c r="C20" s="8">
        <v>3303316.73</v>
      </c>
      <c r="D20" s="12">
        <v>1030167.53</v>
      </c>
      <c r="E20" s="14"/>
      <c r="F20" s="150" t="s">
        <v>26</v>
      </c>
      <c r="G20" s="151"/>
      <c r="H20" s="8">
        <v>360733305.62</v>
      </c>
      <c r="I20" s="8">
        <v>597701220.5</v>
      </c>
    </row>
    <row r="21" spans="1:9" ht="6.75" customHeight="1">
      <c r="A21" s="162" t="s">
        <v>27</v>
      </c>
      <c r="B21" s="163"/>
      <c r="C21" s="8">
        <v>461178551.41</v>
      </c>
      <c r="D21" s="12">
        <v>452249504.5</v>
      </c>
      <c r="E21" s="166" t="s">
        <v>28</v>
      </c>
      <c r="F21" s="166"/>
      <c r="G21" s="165"/>
      <c r="H21" s="18">
        <f>SUM(H22:H24)</f>
        <v>1295833398.42</v>
      </c>
      <c r="I21" s="18">
        <f>SUM(I22:I24)</f>
        <v>1174393939.39</v>
      </c>
    </row>
    <row r="22" spans="1:9" ht="6.75" customHeight="1">
      <c r="A22" s="162" t="s">
        <v>29</v>
      </c>
      <c r="B22" s="163"/>
      <c r="C22" s="8">
        <v>0</v>
      </c>
      <c r="D22" s="12">
        <v>0</v>
      </c>
      <c r="E22" s="14"/>
      <c r="F22" s="150" t="s">
        <v>30</v>
      </c>
      <c r="G22" s="151"/>
      <c r="H22" s="8">
        <v>1295833398.42</v>
      </c>
      <c r="I22" s="8">
        <v>1174393939.39</v>
      </c>
    </row>
    <row r="23" spans="1:9" ht="6.75" customHeight="1">
      <c r="A23" s="162" t="s">
        <v>31</v>
      </c>
      <c r="B23" s="163"/>
      <c r="C23" s="8">
        <v>0</v>
      </c>
      <c r="D23" s="12">
        <v>0</v>
      </c>
      <c r="E23" s="14"/>
      <c r="F23" s="150" t="s">
        <v>32</v>
      </c>
      <c r="G23" s="151"/>
      <c r="H23" s="8">
        <v>0</v>
      </c>
      <c r="I23" s="8">
        <v>0</v>
      </c>
    </row>
    <row r="24" spans="1:9" ht="6.75" customHeight="1">
      <c r="A24" s="162" t="s">
        <v>33</v>
      </c>
      <c r="B24" s="163"/>
      <c r="C24" s="8">
        <v>0</v>
      </c>
      <c r="D24" s="12">
        <v>0</v>
      </c>
      <c r="E24" s="14"/>
      <c r="F24" s="150" t="s">
        <v>34</v>
      </c>
      <c r="G24" s="151"/>
      <c r="H24" s="8">
        <v>0</v>
      </c>
      <c r="I24" s="8">
        <v>0</v>
      </c>
    </row>
    <row r="25" spans="1:9" ht="6.75" customHeight="1">
      <c r="A25" s="162" t="s">
        <v>35</v>
      </c>
      <c r="B25" s="163"/>
      <c r="C25" s="8">
        <v>220451266.49</v>
      </c>
      <c r="D25" s="12">
        <v>234215696.83</v>
      </c>
      <c r="E25" s="166" t="s">
        <v>36</v>
      </c>
      <c r="F25" s="166"/>
      <c r="G25" s="165"/>
      <c r="H25" s="18">
        <f>SUM(H26:H27)</f>
        <v>0</v>
      </c>
      <c r="I25" s="18">
        <f>SUM(I26:I27)</f>
        <v>0</v>
      </c>
    </row>
    <row r="26" spans="1:9" ht="6.75" customHeight="1">
      <c r="A26" s="164" t="s">
        <v>37</v>
      </c>
      <c r="B26" s="165"/>
      <c r="C26" s="18">
        <f>SUM(C27:C33)</f>
        <v>136511298.28</v>
      </c>
      <c r="D26" s="18">
        <f>SUM(D27:D33)</f>
        <v>49363382.39</v>
      </c>
      <c r="E26" s="14"/>
      <c r="F26" s="150" t="s">
        <v>38</v>
      </c>
      <c r="G26" s="151"/>
      <c r="H26" s="8">
        <v>0</v>
      </c>
      <c r="I26" s="8">
        <v>0</v>
      </c>
    </row>
    <row r="27" spans="1:9" ht="6.75" customHeight="1">
      <c r="A27" s="162" t="s">
        <v>39</v>
      </c>
      <c r="B27" s="163"/>
      <c r="C27" s="167">
        <v>8788198.16</v>
      </c>
      <c r="D27" s="167">
        <v>2473070.22</v>
      </c>
      <c r="E27" s="14"/>
      <c r="F27" s="150" t="s">
        <v>40</v>
      </c>
      <c r="G27" s="151"/>
      <c r="H27" s="8">
        <v>0</v>
      </c>
      <c r="I27" s="8">
        <v>0</v>
      </c>
    </row>
    <row r="28" spans="1:9" ht="6.75" customHeight="1">
      <c r="A28" s="162"/>
      <c r="B28" s="163"/>
      <c r="C28" s="167"/>
      <c r="D28" s="167"/>
      <c r="E28" s="166" t="s">
        <v>41</v>
      </c>
      <c r="F28" s="166"/>
      <c r="G28" s="165"/>
      <c r="H28" s="18">
        <v>0</v>
      </c>
      <c r="I28" s="18">
        <v>0</v>
      </c>
    </row>
    <row r="29" spans="1:9" ht="6.75" customHeight="1">
      <c r="A29" s="162" t="s">
        <v>42</v>
      </c>
      <c r="B29" s="163"/>
      <c r="C29" s="189">
        <v>0</v>
      </c>
      <c r="D29" s="167">
        <v>0</v>
      </c>
      <c r="E29" s="166" t="s">
        <v>43</v>
      </c>
      <c r="F29" s="166"/>
      <c r="G29" s="165"/>
      <c r="H29" s="18">
        <f>SUM(H30:H32)</f>
        <v>0</v>
      </c>
      <c r="I29" s="18">
        <f>SUM(I30:I32)</f>
        <v>0</v>
      </c>
    </row>
    <row r="30" spans="1:9" ht="7.5" customHeight="1">
      <c r="A30" s="162"/>
      <c r="B30" s="163"/>
      <c r="C30" s="189"/>
      <c r="D30" s="167"/>
      <c r="E30" s="14"/>
      <c r="F30" s="150" t="s">
        <v>44</v>
      </c>
      <c r="G30" s="151"/>
      <c r="H30" s="8">
        <v>0</v>
      </c>
      <c r="I30" s="8">
        <v>0</v>
      </c>
    </row>
    <row r="31" spans="1:9" ht="6.75" customHeight="1">
      <c r="A31" s="162" t="s">
        <v>45</v>
      </c>
      <c r="B31" s="163"/>
      <c r="C31" s="8">
        <v>0</v>
      </c>
      <c r="D31" s="12">
        <v>0</v>
      </c>
      <c r="E31" s="14"/>
      <c r="F31" s="150" t="s">
        <v>46</v>
      </c>
      <c r="G31" s="151"/>
      <c r="H31" s="8">
        <v>0</v>
      </c>
      <c r="I31" s="8">
        <v>0</v>
      </c>
    </row>
    <row r="32" spans="1:9" ht="6.75" customHeight="1">
      <c r="A32" s="162" t="s">
        <v>47</v>
      </c>
      <c r="B32" s="163"/>
      <c r="C32" s="8">
        <v>127723100.12</v>
      </c>
      <c r="D32" s="12">
        <v>46890312.17</v>
      </c>
      <c r="E32" s="14"/>
      <c r="F32" s="150" t="s">
        <v>48</v>
      </c>
      <c r="G32" s="151"/>
      <c r="H32" s="8">
        <v>0</v>
      </c>
      <c r="I32" s="8">
        <v>0</v>
      </c>
    </row>
    <row r="33" spans="1:9" ht="8.25" customHeight="1">
      <c r="A33" s="162" t="s">
        <v>49</v>
      </c>
      <c r="B33" s="163"/>
      <c r="C33" s="8">
        <v>0</v>
      </c>
      <c r="D33" s="12">
        <v>0</v>
      </c>
      <c r="E33" s="166" t="s">
        <v>50</v>
      </c>
      <c r="F33" s="166"/>
      <c r="G33" s="165"/>
      <c r="H33" s="18">
        <v>13615747.8</v>
      </c>
      <c r="I33" s="18">
        <f>SUM(I35:I44)</f>
        <v>10361190.29</v>
      </c>
    </row>
    <row r="34" spans="1:9" ht="8.25" customHeight="1">
      <c r="A34" s="164" t="s">
        <v>51</v>
      </c>
      <c r="B34" s="165"/>
      <c r="C34" s="18">
        <f>SUM(C35:C39)</f>
        <v>0</v>
      </c>
      <c r="D34" s="18">
        <f>SUM(D35:D39)</f>
        <v>0</v>
      </c>
      <c r="E34" s="166"/>
      <c r="F34" s="166"/>
      <c r="G34" s="165"/>
      <c r="H34" s="21"/>
      <c r="I34" s="21"/>
    </row>
    <row r="35" spans="1:9" ht="6.75" customHeight="1">
      <c r="A35" s="162" t="s">
        <v>52</v>
      </c>
      <c r="B35" s="163"/>
      <c r="C35" s="8">
        <v>0</v>
      </c>
      <c r="D35" s="12">
        <v>0</v>
      </c>
      <c r="E35" s="14"/>
      <c r="F35" s="150" t="s">
        <v>53</v>
      </c>
      <c r="G35" s="151"/>
      <c r="H35" s="8">
        <v>11615747.8</v>
      </c>
      <c r="I35" s="8">
        <v>9361190.29</v>
      </c>
    </row>
    <row r="36" spans="1:9" ht="6.75" customHeight="1">
      <c r="A36" s="162" t="s">
        <v>54</v>
      </c>
      <c r="B36" s="163"/>
      <c r="C36" s="8">
        <v>0</v>
      </c>
      <c r="D36" s="12">
        <v>0</v>
      </c>
      <c r="E36" s="14"/>
      <c r="F36" s="150" t="s">
        <v>55</v>
      </c>
      <c r="G36" s="151"/>
      <c r="H36" s="8">
        <v>0</v>
      </c>
      <c r="I36" s="8">
        <v>0</v>
      </c>
    </row>
    <row r="37" spans="1:9" ht="6.75" customHeight="1">
      <c r="A37" s="162" t="s">
        <v>56</v>
      </c>
      <c r="B37" s="163"/>
      <c r="C37" s="8">
        <v>0</v>
      </c>
      <c r="D37" s="12">
        <v>0</v>
      </c>
      <c r="E37" s="14"/>
      <c r="F37" s="150" t="s">
        <v>57</v>
      </c>
      <c r="G37" s="151"/>
      <c r="H37" s="8">
        <v>0</v>
      </c>
      <c r="I37" s="8">
        <v>0</v>
      </c>
    </row>
    <row r="38" spans="1:9" ht="6.75" customHeight="1">
      <c r="A38" s="162" t="s">
        <v>58</v>
      </c>
      <c r="B38" s="163"/>
      <c r="C38" s="8">
        <v>0</v>
      </c>
      <c r="D38" s="12">
        <v>0</v>
      </c>
      <c r="E38" s="14"/>
      <c r="F38" s="150" t="s">
        <v>59</v>
      </c>
      <c r="G38" s="151"/>
      <c r="H38" s="8">
        <v>2000000</v>
      </c>
      <c r="I38" s="8">
        <v>1000000</v>
      </c>
    </row>
    <row r="39" spans="1:9" ht="6.75" customHeight="1">
      <c r="A39" s="162" t="s">
        <v>60</v>
      </c>
      <c r="B39" s="163"/>
      <c r="C39" s="8">
        <v>0</v>
      </c>
      <c r="D39" s="12">
        <v>0</v>
      </c>
      <c r="E39" s="14"/>
      <c r="F39" s="150" t="s">
        <v>61</v>
      </c>
      <c r="G39" s="151"/>
      <c r="H39" s="8">
        <v>0</v>
      </c>
      <c r="I39" s="8">
        <v>0</v>
      </c>
    </row>
    <row r="40" spans="1:9" ht="6.75" customHeight="1">
      <c r="A40" s="164" t="s">
        <v>62</v>
      </c>
      <c r="B40" s="165"/>
      <c r="C40" s="18">
        <v>0</v>
      </c>
      <c r="D40" s="20">
        <v>0</v>
      </c>
      <c r="E40" s="14"/>
      <c r="F40" s="150" t="s">
        <v>63</v>
      </c>
      <c r="G40" s="151"/>
      <c r="H40" s="8">
        <v>0</v>
      </c>
      <c r="I40" s="8">
        <v>0</v>
      </c>
    </row>
    <row r="41" spans="1:9" ht="6.75" customHeight="1">
      <c r="A41" s="164" t="s">
        <v>64</v>
      </c>
      <c r="B41" s="165"/>
      <c r="C41" s="18">
        <v>0</v>
      </c>
      <c r="D41" s="20">
        <v>0</v>
      </c>
      <c r="E41" s="166" t="s">
        <v>65</v>
      </c>
      <c r="F41" s="166"/>
      <c r="G41" s="165"/>
      <c r="H41" s="18">
        <f>SUM(H42:H44)</f>
        <v>0</v>
      </c>
      <c r="I41" s="18">
        <f>SUM(I42:I44)</f>
        <v>0</v>
      </c>
    </row>
    <row r="42" spans="1:9" ht="6.75" customHeight="1">
      <c r="A42" s="162" t="s">
        <v>66</v>
      </c>
      <c r="B42" s="163"/>
      <c r="C42" s="167">
        <v>0</v>
      </c>
      <c r="D42" s="167">
        <v>0</v>
      </c>
      <c r="E42" s="14"/>
      <c r="F42" s="150" t="s">
        <v>67</v>
      </c>
      <c r="G42" s="151"/>
      <c r="H42" s="8">
        <v>0</v>
      </c>
      <c r="I42" s="8">
        <v>0</v>
      </c>
    </row>
    <row r="43" spans="1:9" ht="8.25" customHeight="1">
      <c r="A43" s="162"/>
      <c r="B43" s="163"/>
      <c r="C43" s="167"/>
      <c r="D43" s="167"/>
      <c r="E43" s="14"/>
      <c r="F43" s="150" t="s">
        <v>68</v>
      </c>
      <c r="G43" s="151"/>
      <c r="H43" s="8">
        <v>0</v>
      </c>
      <c r="I43" s="8">
        <v>0</v>
      </c>
    </row>
    <row r="44" spans="1:9" ht="6.75" customHeight="1">
      <c r="A44" s="162" t="s">
        <v>69</v>
      </c>
      <c r="B44" s="163"/>
      <c r="C44" s="8">
        <v>0</v>
      </c>
      <c r="D44" s="12">
        <v>0</v>
      </c>
      <c r="E44" s="14"/>
      <c r="F44" s="150" t="s">
        <v>70</v>
      </c>
      <c r="G44" s="151"/>
      <c r="H44" s="8">
        <v>0</v>
      </c>
      <c r="I44" s="8">
        <v>0</v>
      </c>
    </row>
    <row r="45" spans="1:9" ht="6.75" customHeight="1">
      <c r="A45" s="164" t="s">
        <v>71</v>
      </c>
      <c r="B45" s="165"/>
      <c r="C45" s="18">
        <f>SUM(C46:C49)</f>
        <v>355058</v>
      </c>
      <c r="D45" s="18">
        <f>SUM(D46:D49)</f>
        <v>355058</v>
      </c>
      <c r="E45" s="166" t="s">
        <v>72</v>
      </c>
      <c r="F45" s="166"/>
      <c r="G45" s="165"/>
      <c r="H45" s="18">
        <f>SUM(H46:H48)</f>
        <v>1700111.39</v>
      </c>
      <c r="I45" s="18">
        <f>SUM(I46:I48)</f>
        <v>1635194.36</v>
      </c>
    </row>
    <row r="46" spans="1:9" ht="6.75" customHeight="1">
      <c r="A46" s="162" t="s">
        <v>73</v>
      </c>
      <c r="B46" s="163"/>
      <c r="C46" s="8">
        <v>355058</v>
      </c>
      <c r="D46" s="12">
        <v>355058</v>
      </c>
      <c r="E46" s="22"/>
      <c r="F46" s="166" t="s">
        <v>74</v>
      </c>
      <c r="G46" s="165"/>
      <c r="H46" s="18">
        <v>0</v>
      </c>
      <c r="I46" s="18">
        <v>0</v>
      </c>
    </row>
    <row r="47" spans="1:9" ht="6.75" customHeight="1">
      <c r="A47" s="162" t="s">
        <v>75</v>
      </c>
      <c r="B47" s="163"/>
      <c r="C47" s="8">
        <v>0</v>
      </c>
      <c r="D47" s="12">
        <v>0</v>
      </c>
      <c r="E47" s="14"/>
      <c r="F47" s="150" t="s">
        <v>76</v>
      </c>
      <c r="G47" s="151"/>
      <c r="H47" s="8">
        <v>0</v>
      </c>
      <c r="I47" s="8">
        <v>0</v>
      </c>
    </row>
    <row r="48" spans="1:9" ht="9.75" customHeight="1">
      <c r="A48" s="162" t="s">
        <v>77</v>
      </c>
      <c r="B48" s="163"/>
      <c r="C48" s="8">
        <v>0</v>
      </c>
      <c r="D48" s="12">
        <v>0</v>
      </c>
      <c r="E48" s="14"/>
      <c r="F48" s="150" t="s">
        <v>78</v>
      </c>
      <c r="G48" s="151"/>
      <c r="H48" s="8">
        <v>1700111.39</v>
      </c>
      <c r="I48" s="8">
        <v>1635194.36</v>
      </c>
    </row>
    <row r="49" spans="1:9" ht="6.75" customHeight="1">
      <c r="A49" s="162" t="s">
        <v>79</v>
      </c>
      <c r="B49" s="163"/>
      <c r="C49" s="8">
        <v>0</v>
      </c>
      <c r="D49" s="12">
        <v>0</v>
      </c>
      <c r="E49" s="148" t="s">
        <v>80</v>
      </c>
      <c r="F49" s="148"/>
      <c r="G49" s="149"/>
      <c r="H49" s="7">
        <f>+H10+H21+H25+H28+H29+H33+H41+H45</f>
        <v>2784506081.3</v>
      </c>
      <c r="I49" s="7">
        <f>+I10+I21+I25+I28+I29+I33+I41+I45</f>
        <v>3388969941.82</v>
      </c>
    </row>
    <row r="50" spans="1:9" ht="6.75" customHeight="1">
      <c r="A50" s="153" t="s">
        <v>81</v>
      </c>
      <c r="B50" s="149"/>
      <c r="C50" s="11">
        <f>+C10+C18+C26+C34+C40+C41+C45</f>
        <v>905218917.8299999</v>
      </c>
      <c r="D50" s="11">
        <f>+D10+D18+D26+D34+D40+D41+D45</f>
        <v>842284723.14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148" t="s">
        <v>82</v>
      </c>
      <c r="F51" s="148"/>
      <c r="G51" s="149"/>
      <c r="H51" s="4"/>
      <c r="I51" s="4"/>
    </row>
    <row r="52" spans="1:9" ht="3" customHeight="1">
      <c r="A52" s="3"/>
      <c r="B52" s="4"/>
      <c r="C52" s="4"/>
      <c r="D52" s="10"/>
      <c r="E52" s="148"/>
      <c r="F52" s="148"/>
      <c r="G52" s="149"/>
      <c r="H52" s="4"/>
      <c r="I52" s="4"/>
    </row>
    <row r="53" spans="1:9" ht="9" customHeight="1">
      <c r="A53" s="153" t="s">
        <v>83</v>
      </c>
      <c r="B53" s="149"/>
      <c r="C53" s="4"/>
      <c r="D53" s="10"/>
      <c r="E53" s="150" t="s">
        <v>84</v>
      </c>
      <c r="F53" s="150"/>
      <c r="G53" s="151"/>
      <c r="H53" s="8">
        <v>0</v>
      </c>
      <c r="I53" s="8">
        <v>0</v>
      </c>
    </row>
    <row r="54" spans="1:9" ht="6.75" customHeight="1">
      <c r="A54" s="156" t="s">
        <v>85</v>
      </c>
      <c r="B54" s="151"/>
      <c r="C54" s="8">
        <v>6215300</v>
      </c>
      <c r="D54" s="12">
        <v>159690999.81</v>
      </c>
      <c r="E54" s="150" t="s">
        <v>86</v>
      </c>
      <c r="F54" s="150"/>
      <c r="G54" s="151"/>
      <c r="H54" s="8">
        <v>0</v>
      </c>
      <c r="I54" s="8">
        <v>0</v>
      </c>
    </row>
    <row r="55" spans="1:9" ht="6.75" customHeight="1">
      <c r="A55" s="156" t="s">
        <v>87</v>
      </c>
      <c r="B55" s="151"/>
      <c r="C55" s="8">
        <v>0</v>
      </c>
      <c r="D55" s="12">
        <v>0</v>
      </c>
      <c r="E55" s="150" t="s">
        <v>88</v>
      </c>
      <c r="F55" s="150"/>
      <c r="G55" s="151"/>
      <c r="H55" s="8">
        <v>5767726846.05</v>
      </c>
      <c r="I55" s="8">
        <v>4767037299.98</v>
      </c>
    </row>
    <row r="56" spans="1:9" ht="6.75" customHeight="1">
      <c r="A56" s="156" t="s">
        <v>89</v>
      </c>
      <c r="B56" s="151"/>
      <c r="C56" s="8">
        <v>5685978204.66</v>
      </c>
      <c r="D56" s="12">
        <v>5140113334.75</v>
      </c>
      <c r="E56" s="150" t="s">
        <v>90</v>
      </c>
      <c r="F56" s="150"/>
      <c r="G56" s="151"/>
      <c r="H56" s="8">
        <v>0</v>
      </c>
      <c r="I56" s="8">
        <v>0</v>
      </c>
    </row>
    <row r="57" spans="1:9" ht="6.75" customHeight="1">
      <c r="A57" s="156" t="s">
        <v>91</v>
      </c>
      <c r="B57" s="151"/>
      <c r="C57" s="8">
        <v>740115195.23</v>
      </c>
      <c r="D57" s="12">
        <v>672723444.2</v>
      </c>
      <c r="E57" s="150" t="s">
        <v>92</v>
      </c>
      <c r="F57" s="150"/>
      <c r="G57" s="151"/>
      <c r="H57" s="8">
        <v>0</v>
      </c>
      <c r="I57" s="8">
        <v>0</v>
      </c>
    </row>
    <row r="58" spans="1:9" ht="9.75" customHeight="1">
      <c r="A58" s="157" t="s">
        <v>93</v>
      </c>
      <c r="B58" s="158"/>
      <c r="C58" s="24">
        <v>8318965.6</v>
      </c>
      <c r="D58" s="23">
        <v>6306677.91</v>
      </c>
      <c r="E58" s="159" t="s">
        <v>94</v>
      </c>
      <c r="F58" s="159"/>
      <c r="G58" s="158"/>
      <c r="H58" s="24">
        <v>0</v>
      </c>
      <c r="I58" s="24">
        <v>0</v>
      </c>
    </row>
    <row r="59" spans="1:9" ht="6.75" customHeight="1">
      <c r="A59" s="156" t="s">
        <v>95</v>
      </c>
      <c r="B59" s="151"/>
      <c r="C59" s="8">
        <v>-532554505.06</v>
      </c>
      <c r="D59" s="12">
        <v>-454454035.25</v>
      </c>
      <c r="E59" s="148" t="s">
        <v>96</v>
      </c>
      <c r="F59" s="148"/>
      <c r="G59" s="149"/>
      <c r="H59" s="7">
        <f>SUM(H53:H58)</f>
        <v>5767726846.05</v>
      </c>
      <c r="I59" s="7">
        <f>SUM(I53:I58)</f>
        <v>4767037299.98</v>
      </c>
    </row>
    <row r="60" spans="1:9" ht="3.75" customHeight="1">
      <c r="A60" s="156" t="s">
        <v>97</v>
      </c>
      <c r="B60" s="151"/>
      <c r="C60" s="154">
        <v>1400000</v>
      </c>
      <c r="D60" s="160">
        <v>1400000</v>
      </c>
      <c r="E60" s="14"/>
      <c r="F60" s="14"/>
      <c r="G60" s="4"/>
      <c r="H60" s="4"/>
      <c r="I60" s="4"/>
    </row>
    <row r="61" spans="1:9" ht="3" customHeight="1">
      <c r="A61" s="156"/>
      <c r="B61" s="151"/>
      <c r="C61" s="155"/>
      <c r="D61" s="161"/>
      <c r="E61" s="14"/>
      <c r="F61" s="14"/>
      <c r="G61" s="4"/>
      <c r="H61" s="4"/>
      <c r="I61" s="4"/>
    </row>
    <row r="62" spans="1:9" ht="6.75" customHeight="1">
      <c r="A62" s="156" t="s">
        <v>98</v>
      </c>
      <c r="B62" s="151"/>
      <c r="C62" s="8">
        <v>0</v>
      </c>
      <c r="D62" s="12">
        <v>0</v>
      </c>
      <c r="E62" s="148" t="s">
        <v>99</v>
      </c>
      <c r="F62" s="148"/>
      <c r="G62" s="149"/>
      <c r="H62" s="7">
        <f>+H49+H59</f>
        <v>8552232927.35</v>
      </c>
      <c r="I62" s="7">
        <f>+I49+I59</f>
        <v>8156007241.799999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156" t="s">
        <v>100</v>
      </c>
      <c r="B64" s="151"/>
      <c r="C64" s="8">
        <v>53815753.49</v>
      </c>
      <c r="D64" s="12">
        <v>53815753.49</v>
      </c>
      <c r="E64" s="148" t="s">
        <v>101</v>
      </c>
      <c r="F64" s="148"/>
      <c r="G64" s="149"/>
      <c r="H64" s="4"/>
      <c r="I64" s="4"/>
    </row>
    <row r="65" spans="1:9" ht="3" customHeight="1">
      <c r="A65" s="153" t="s">
        <v>102</v>
      </c>
      <c r="B65" s="149"/>
      <c r="C65" s="152">
        <f>SUM(C54:C64)</f>
        <v>5963288913.919999</v>
      </c>
      <c r="D65" s="152">
        <f>SUM(D54:D64)</f>
        <v>5579596174.91</v>
      </c>
      <c r="E65" s="148" t="s">
        <v>103</v>
      </c>
      <c r="F65" s="148"/>
      <c r="G65" s="149"/>
      <c r="H65" s="4"/>
      <c r="I65" s="4"/>
    </row>
    <row r="66" spans="1:9" ht="6.75" customHeight="1">
      <c r="A66" s="153"/>
      <c r="B66" s="149"/>
      <c r="C66" s="152"/>
      <c r="D66" s="152"/>
      <c r="E66" s="148"/>
      <c r="F66" s="148"/>
      <c r="G66" s="149"/>
      <c r="H66" s="7">
        <f>SUM(H67:H70)</f>
        <v>30689215.65</v>
      </c>
      <c r="I66" s="7">
        <f>SUM(I67:I70)</f>
        <v>0</v>
      </c>
    </row>
    <row r="67" spans="1:9" ht="6.75" customHeight="1">
      <c r="A67" s="153" t="s">
        <v>104</v>
      </c>
      <c r="B67" s="149"/>
      <c r="C67" s="7">
        <f>+C50+C65</f>
        <v>6868507831.749999</v>
      </c>
      <c r="D67" s="7">
        <f>+D50+D65</f>
        <v>6421880898.05</v>
      </c>
      <c r="E67" s="150" t="s">
        <v>105</v>
      </c>
      <c r="F67" s="150"/>
      <c r="G67" s="151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150" t="s">
        <v>106</v>
      </c>
      <c r="F68" s="150"/>
      <c r="G68" s="151"/>
      <c r="H68" s="154">
        <v>30689215.65</v>
      </c>
      <c r="I68" s="154">
        <v>0</v>
      </c>
    </row>
    <row r="69" spans="1:9" ht="3.75" customHeight="1">
      <c r="A69" s="3"/>
      <c r="B69" s="4"/>
      <c r="C69" s="4"/>
      <c r="D69" s="10"/>
      <c r="E69" s="150"/>
      <c r="F69" s="150"/>
      <c r="G69" s="151"/>
      <c r="H69" s="155"/>
      <c r="I69" s="155"/>
    </row>
    <row r="70" spans="1:9" ht="6.75" customHeight="1">
      <c r="A70" s="3"/>
      <c r="B70" s="4"/>
      <c r="C70" s="4"/>
      <c r="D70" s="10"/>
      <c r="E70" s="150" t="s">
        <v>107</v>
      </c>
      <c r="F70" s="150"/>
      <c r="G70" s="151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148" t="s">
        <v>108</v>
      </c>
      <c r="F72" s="148"/>
      <c r="G72" s="149"/>
      <c r="H72" s="7">
        <f>SUM(H73:H77)</f>
        <v>-1714414311.25</v>
      </c>
      <c r="I72" s="7">
        <f>SUM(I73:I77)</f>
        <v>-1734126343.75</v>
      </c>
    </row>
    <row r="73" spans="1:9" ht="6.75" customHeight="1">
      <c r="A73" s="3"/>
      <c r="B73" s="4"/>
      <c r="C73" s="4"/>
      <c r="D73" s="10"/>
      <c r="E73" s="150" t="s">
        <v>109</v>
      </c>
      <c r="F73" s="150"/>
      <c r="G73" s="151"/>
      <c r="H73" s="8">
        <v>-125583144.72</v>
      </c>
      <c r="I73" s="8">
        <v>-488118108.85</v>
      </c>
    </row>
    <row r="74" spans="1:9" ht="6.75" customHeight="1">
      <c r="A74" s="3"/>
      <c r="B74" s="4"/>
      <c r="C74" s="4"/>
      <c r="D74" s="10"/>
      <c r="E74" s="150" t="s">
        <v>110</v>
      </c>
      <c r="F74" s="150"/>
      <c r="G74" s="151"/>
      <c r="H74" s="8">
        <v>-2466721411.84</v>
      </c>
      <c r="I74" s="8">
        <v>-2120176807.34</v>
      </c>
    </row>
    <row r="75" spans="1:9" ht="6.75" customHeight="1">
      <c r="A75" s="3"/>
      <c r="B75" s="4"/>
      <c r="C75" s="4"/>
      <c r="D75" s="10"/>
      <c r="E75" s="150" t="s">
        <v>111</v>
      </c>
      <c r="F75" s="150"/>
      <c r="G75" s="151"/>
      <c r="H75" s="8">
        <v>867088116.71</v>
      </c>
      <c r="I75" s="8">
        <v>868160185.61</v>
      </c>
    </row>
    <row r="76" spans="1:9" ht="6.75" customHeight="1">
      <c r="A76" s="3"/>
      <c r="B76" s="4"/>
      <c r="C76" s="4"/>
      <c r="D76" s="10"/>
      <c r="E76" s="150" t="s">
        <v>112</v>
      </c>
      <c r="F76" s="150"/>
      <c r="G76" s="151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150" t="s">
        <v>113</v>
      </c>
      <c r="F77" s="150"/>
      <c r="G77" s="151"/>
      <c r="H77" s="8">
        <v>10802128.6</v>
      </c>
      <c r="I77" s="8">
        <v>6008386.83</v>
      </c>
    </row>
    <row r="78" spans="1:9" ht="8.25" customHeight="1">
      <c r="A78" s="3"/>
      <c r="B78" s="4"/>
      <c r="C78" s="4"/>
      <c r="D78" s="10"/>
      <c r="E78" s="148" t="s">
        <v>114</v>
      </c>
      <c r="F78" s="148"/>
      <c r="G78" s="149"/>
      <c r="H78" s="4"/>
      <c r="I78" s="4"/>
    </row>
    <row r="79" spans="1:9" ht="8.25" customHeight="1">
      <c r="A79" s="3"/>
      <c r="B79" s="4"/>
      <c r="C79" s="4"/>
      <c r="D79" s="10"/>
      <c r="E79" s="148"/>
      <c r="F79" s="148"/>
      <c r="G79" s="149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150" t="s">
        <v>115</v>
      </c>
      <c r="F80" s="150"/>
      <c r="G80" s="151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150" t="s">
        <v>116</v>
      </c>
      <c r="F81" s="150"/>
      <c r="G81" s="151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148" t="s">
        <v>117</v>
      </c>
      <c r="F82" s="148"/>
      <c r="G82" s="149"/>
      <c r="H82" s="152">
        <f>+H66+H72+H79</f>
        <v>-1683725095.6</v>
      </c>
      <c r="I82" s="152">
        <f>+I66+I72+I79</f>
        <v>-1734126343.75</v>
      </c>
    </row>
    <row r="83" spans="1:9" ht="6.75" customHeight="1">
      <c r="A83" s="3"/>
      <c r="B83" s="4"/>
      <c r="C83" s="4"/>
      <c r="D83" s="10"/>
      <c r="E83" s="148"/>
      <c r="F83" s="148"/>
      <c r="G83" s="149"/>
      <c r="H83" s="152"/>
      <c r="I83" s="152"/>
    </row>
    <row r="84" spans="1:9" ht="6.75" customHeight="1">
      <c r="A84" s="3"/>
      <c r="B84" s="4"/>
      <c r="C84" s="4"/>
      <c r="D84" s="10"/>
      <c r="E84" s="148" t="s">
        <v>118</v>
      </c>
      <c r="F84" s="148"/>
      <c r="G84" s="149"/>
      <c r="H84" s="7">
        <f>+H62+H82</f>
        <v>6868507831.75</v>
      </c>
      <c r="I84" s="7">
        <f>+I62+I82</f>
        <v>6421880898.049999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H16:H17"/>
    <mergeCell ref="I16:I17"/>
    <mergeCell ref="C29:C30"/>
    <mergeCell ref="D29:D30"/>
    <mergeCell ref="C42:C43"/>
    <mergeCell ref="D42:D43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A9:B9"/>
    <mergeCell ref="E9:G9"/>
    <mergeCell ref="A10:B10"/>
    <mergeCell ref="E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7"/>
    <mergeCell ref="A17:B17"/>
    <mergeCell ref="A18:B18"/>
    <mergeCell ref="F18:G18"/>
    <mergeCell ref="A19:B19"/>
    <mergeCell ref="F19:G19"/>
    <mergeCell ref="A20:B20"/>
    <mergeCell ref="F20:G20"/>
    <mergeCell ref="A21:B21"/>
    <mergeCell ref="E21:G21"/>
    <mergeCell ref="A22:B22"/>
    <mergeCell ref="F22:G22"/>
    <mergeCell ref="A23:B23"/>
    <mergeCell ref="F23:G23"/>
    <mergeCell ref="A24:B24"/>
    <mergeCell ref="F24:G24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9:B30"/>
    <mergeCell ref="E29:G29"/>
    <mergeCell ref="F30:G30"/>
    <mergeCell ref="A31:B31"/>
    <mergeCell ref="F31:G31"/>
    <mergeCell ref="A32:B32"/>
    <mergeCell ref="F32:G32"/>
    <mergeCell ref="A33:B33"/>
    <mergeCell ref="E33:G34"/>
    <mergeCell ref="A34:B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E41:G41"/>
    <mergeCell ref="A42:B43"/>
    <mergeCell ref="F42:G42"/>
    <mergeCell ref="F43:G43"/>
    <mergeCell ref="A44:B44"/>
    <mergeCell ref="F44:G44"/>
    <mergeCell ref="A45:B45"/>
    <mergeCell ref="E45:G45"/>
    <mergeCell ref="A46:B46"/>
    <mergeCell ref="F46:G46"/>
    <mergeCell ref="A47:B47"/>
    <mergeCell ref="F47:G47"/>
    <mergeCell ref="A48:B48"/>
    <mergeCell ref="F48:G48"/>
    <mergeCell ref="A49:B49"/>
    <mergeCell ref="E49:G49"/>
    <mergeCell ref="A50:B50"/>
    <mergeCell ref="E51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1"/>
    <mergeCell ref="C60:C61"/>
    <mergeCell ref="D60:D61"/>
    <mergeCell ref="A62:B62"/>
    <mergeCell ref="E62:G62"/>
    <mergeCell ref="A64:B64"/>
    <mergeCell ref="E64:G64"/>
    <mergeCell ref="A65:B66"/>
    <mergeCell ref="C65:C66"/>
    <mergeCell ref="D65:D66"/>
    <mergeCell ref="E65:G66"/>
    <mergeCell ref="A67:B67"/>
    <mergeCell ref="E67:G67"/>
    <mergeCell ref="E68:G69"/>
    <mergeCell ref="H68:H69"/>
    <mergeCell ref="I68:I69"/>
    <mergeCell ref="E70:G70"/>
    <mergeCell ref="I82:I83"/>
    <mergeCell ref="E72:G72"/>
    <mergeCell ref="E73:G73"/>
    <mergeCell ref="E74:G74"/>
    <mergeCell ref="E75:G75"/>
    <mergeCell ref="E76:G76"/>
    <mergeCell ref="E77:G77"/>
    <mergeCell ref="E84:G84"/>
    <mergeCell ref="E78:G79"/>
    <mergeCell ref="E80:G80"/>
    <mergeCell ref="E81:G81"/>
    <mergeCell ref="E82:G83"/>
    <mergeCell ref="H82:H8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10 H21:I21 H25:I25 H29:I29 I33 H41:I41 H45:I45 H79:I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6"/>
  <sheetViews>
    <sheetView showGridLines="0" zoomScalePageLayoutView="0" workbookViewId="0" topLeftCell="A1">
      <selection activeCell="H18" sqref="H18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206" t="s">
        <v>121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0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</row>
    <row r="5" spans="1:10" ht="3" customHeight="1">
      <c r="A5" s="25"/>
      <c r="B5" s="26"/>
      <c r="C5" s="26"/>
      <c r="D5" s="26"/>
      <c r="E5" s="25"/>
      <c r="F5" s="26"/>
      <c r="G5" s="26"/>
      <c r="H5" s="26"/>
      <c r="I5" s="26"/>
      <c r="J5" s="26"/>
    </row>
    <row r="6" spans="1:10" ht="9" customHeight="1">
      <c r="A6" s="207" t="s">
        <v>122</v>
      </c>
      <c r="B6" s="27"/>
      <c r="C6" s="209" t="s">
        <v>123</v>
      </c>
      <c r="D6" s="209" t="s">
        <v>124</v>
      </c>
      <c r="E6" s="207" t="s">
        <v>125</v>
      </c>
      <c r="F6" s="27"/>
      <c r="G6" s="209" t="s">
        <v>126</v>
      </c>
      <c r="H6" s="209" t="s">
        <v>127</v>
      </c>
      <c r="I6" s="209" t="s">
        <v>128</v>
      </c>
      <c r="J6" s="209" t="s">
        <v>129</v>
      </c>
    </row>
    <row r="7" spans="1:10" ht="9" customHeight="1">
      <c r="A7" s="207"/>
      <c r="B7" s="27"/>
      <c r="C7" s="209"/>
      <c r="D7" s="209"/>
      <c r="E7" s="207"/>
      <c r="F7" s="27"/>
      <c r="G7" s="209"/>
      <c r="H7" s="209"/>
      <c r="I7" s="209"/>
      <c r="J7" s="209"/>
    </row>
    <row r="8" spans="1:10" ht="9" customHeight="1">
      <c r="A8" s="207"/>
      <c r="B8" s="27"/>
      <c r="C8" s="209"/>
      <c r="D8" s="209"/>
      <c r="E8" s="207"/>
      <c r="F8" s="27"/>
      <c r="G8" s="209"/>
      <c r="H8" s="209"/>
      <c r="I8" s="209"/>
      <c r="J8" s="209"/>
    </row>
    <row r="9" spans="1:10" ht="9" customHeight="1">
      <c r="A9" s="207"/>
      <c r="B9" s="27"/>
      <c r="C9" s="209"/>
      <c r="D9" s="209"/>
      <c r="E9" s="207"/>
      <c r="F9" s="27"/>
      <c r="G9" s="209"/>
      <c r="H9" s="209"/>
      <c r="I9" s="209"/>
      <c r="J9" s="209"/>
    </row>
    <row r="10" spans="1:10" ht="9" customHeight="1">
      <c r="A10" s="207"/>
      <c r="B10" s="27"/>
      <c r="C10" s="209"/>
      <c r="D10" s="209"/>
      <c r="E10" s="207"/>
      <c r="F10" s="27"/>
      <c r="G10" s="209"/>
      <c r="H10" s="209"/>
      <c r="I10" s="209"/>
      <c r="J10" s="209"/>
    </row>
    <row r="11" spans="1:10" ht="15.75" customHeight="1">
      <c r="A11" s="208"/>
      <c r="B11" s="28"/>
      <c r="C11" s="210"/>
      <c r="D11" s="210"/>
      <c r="E11" s="208"/>
      <c r="F11" s="28"/>
      <c r="G11" s="210"/>
      <c r="H11" s="210"/>
      <c r="I11" s="210"/>
      <c r="J11" s="210"/>
    </row>
    <row r="12" spans="1:10" ht="12.75">
      <c r="A12" s="29" t="s">
        <v>130</v>
      </c>
      <c r="B12" s="4"/>
      <c r="C12" s="30">
        <f>+C14+C18</f>
        <v>5941431239.37</v>
      </c>
      <c r="D12" s="31">
        <f aca="true" t="shared" si="0" ref="D12:J12">+D14+D18</f>
        <v>3110026152.33</v>
      </c>
      <c r="E12" s="32">
        <f t="shared" si="0"/>
        <v>1987897147.23</v>
      </c>
      <c r="F12" s="30">
        <f t="shared" si="0"/>
        <v>0</v>
      </c>
      <c r="G12" s="30">
        <f t="shared" si="0"/>
        <v>0</v>
      </c>
      <c r="H12" s="30">
        <f t="shared" si="0"/>
        <v>7063560244.469999</v>
      </c>
      <c r="I12" s="30">
        <f t="shared" si="0"/>
        <v>560099251.58</v>
      </c>
      <c r="J12" s="30">
        <f t="shared" si="0"/>
        <v>12986200</v>
      </c>
    </row>
    <row r="13" spans="1:10" ht="2.25" customHeight="1">
      <c r="A13" s="3"/>
      <c r="B13" s="4"/>
      <c r="C13" s="4"/>
      <c r="D13" s="31"/>
      <c r="E13" s="14"/>
      <c r="F13" s="4"/>
      <c r="G13" s="4"/>
      <c r="H13" s="4"/>
      <c r="I13" s="4"/>
      <c r="J13" s="4"/>
    </row>
    <row r="14" spans="1:10" ht="12.75">
      <c r="A14" s="29" t="s">
        <v>131</v>
      </c>
      <c r="B14" s="4"/>
      <c r="C14" s="30">
        <f aca="true" t="shared" si="1" ref="C14:J14">+C15+C16+C17</f>
        <v>1174393939.39</v>
      </c>
      <c r="D14" s="31">
        <f t="shared" si="1"/>
        <v>2076000000</v>
      </c>
      <c r="E14" s="32">
        <f t="shared" si="1"/>
        <v>1954560540.97</v>
      </c>
      <c r="F14" s="30">
        <f t="shared" si="1"/>
        <v>0</v>
      </c>
      <c r="G14" s="30">
        <f t="shared" si="1"/>
        <v>0</v>
      </c>
      <c r="H14" s="30">
        <f>+H15+H16+H17</f>
        <v>1295833398.4200003</v>
      </c>
      <c r="I14" s="30">
        <f t="shared" si="1"/>
        <v>113675380.66</v>
      </c>
      <c r="J14" s="30">
        <f t="shared" si="1"/>
        <v>12986200</v>
      </c>
    </row>
    <row r="15" spans="1:10" ht="12.75">
      <c r="A15" s="33" t="s">
        <v>132</v>
      </c>
      <c r="B15" s="4"/>
      <c r="C15" s="34">
        <v>1174393939.39</v>
      </c>
      <c r="D15" s="35">
        <v>2076000000</v>
      </c>
      <c r="E15" s="36">
        <v>1954560540.97</v>
      </c>
      <c r="F15" s="4"/>
      <c r="G15" s="35">
        <v>0</v>
      </c>
      <c r="H15" s="34">
        <f>+C15+D15-E15+G15</f>
        <v>1295833398.4200003</v>
      </c>
      <c r="I15" s="35">
        <v>113675380.66</v>
      </c>
      <c r="J15" s="35">
        <v>12986200</v>
      </c>
    </row>
    <row r="16" spans="1:10" ht="12.75">
      <c r="A16" s="33" t="s">
        <v>133</v>
      </c>
      <c r="B16" s="4"/>
      <c r="C16" s="34">
        <v>0</v>
      </c>
      <c r="D16" s="35">
        <v>0</v>
      </c>
      <c r="E16" s="36">
        <v>0</v>
      </c>
      <c r="F16" s="4"/>
      <c r="G16" s="35">
        <v>0</v>
      </c>
      <c r="H16" s="34">
        <f>+C16+D16-E16+G16</f>
        <v>0</v>
      </c>
      <c r="I16" s="35">
        <v>0</v>
      </c>
      <c r="J16" s="35">
        <v>0</v>
      </c>
    </row>
    <row r="17" spans="1:10" ht="12.75">
      <c r="A17" s="33" t="s">
        <v>134</v>
      </c>
      <c r="B17" s="4"/>
      <c r="C17" s="34">
        <v>0</v>
      </c>
      <c r="D17" s="35">
        <v>0</v>
      </c>
      <c r="E17" s="36">
        <v>0</v>
      </c>
      <c r="F17" s="4"/>
      <c r="G17" s="35">
        <v>0</v>
      </c>
      <c r="H17" s="34">
        <f>+C17+D17-E17+G17</f>
        <v>0</v>
      </c>
      <c r="I17" s="35">
        <v>0</v>
      </c>
      <c r="J17" s="35">
        <v>0</v>
      </c>
    </row>
    <row r="18" spans="1:13" ht="12.75">
      <c r="A18" s="29" t="s">
        <v>135</v>
      </c>
      <c r="B18" s="4"/>
      <c r="C18" s="30">
        <f aca="true" t="shared" si="2" ref="C18:J18">+C19+C20+C21</f>
        <v>4767037299.98</v>
      </c>
      <c r="D18" s="30">
        <f t="shared" si="2"/>
        <v>1034026152.33</v>
      </c>
      <c r="E18" s="32">
        <f t="shared" si="2"/>
        <v>33336606.26</v>
      </c>
      <c r="F18" s="30">
        <f t="shared" si="2"/>
        <v>0</v>
      </c>
      <c r="G18" s="30">
        <f t="shared" si="2"/>
        <v>0</v>
      </c>
      <c r="H18" s="30">
        <f t="shared" si="2"/>
        <v>5767726846.049999</v>
      </c>
      <c r="I18" s="30">
        <f t="shared" si="2"/>
        <v>446423870.92</v>
      </c>
      <c r="J18" s="30">
        <f t="shared" si="2"/>
        <v>0</v>
      </c>
      <c r="M18" s="37"/>
    </row>
    <row r="19" spans="1:13" ht="12.75">
      <c r="A19" s="33" t="s">
        <v>136</v>
      </c>
      <c r="B19" s="4"/>
      <c r="C19" s="34">
        <v>4767037299.98</v>
      </c>
      <c r="D19" s="35">
        <v>1034026152.33</v>
      </c>
      <c r="E19" s="36">
        <v>33336606.26</v>
      </c>
      <c r="F19" s="4"/>
      <c r="G19" s="35">
        <v>0</v>
      </c>
      <c r="H19" s="34">
        <f>+C19+D19-E19+G19</f>
        <v>5767726846.049999</v>
      </c>
      <c r="I19" s="35">
        <v>446423870.92</v>
      </c>
      <c r="J19" s="35">
        <v>0</v>
      </c>
      <c r="M19" s="37"/>
    </row>
    <row r="20" spans="1:10" ht="12.75">
      <c r="A20" s="33" t="s">
        <v>137</v>
      </c>
      <c r="B20" s="4"/>
      <c r="C20" s="34">
        <v>0</v>
      </c>
      <c r="D20" s="35">
        <v>0</v>
      </c>
      <c r="E20" s="36">
        <v>0</v>
      </c>
      <c r="F20" s="4"/>
      <c r="G20" s="35">
        <v>0</v>
      </c>
      <c r="H20" s="34">
        <f>+C20+D20-E20+G20</f>
        <v>0</v>
      </c>
      <c r="I20" s="35">
        <v>0</v>
      </c>
      <c r="J20" s="35">
        <v>0</v>
      </c>
    </row>
    <row r="21" spans="1:10" ht="12.75">
      <c r="A21" s="33" t="s">
        <v>138</v>
      </c>
      <c r="B21" s="4"/>
      <c r="C21" s="34">
        <v>0</v>
      </c>
      <c r="D21" s="35">
        <v>0</v>
      </c>
      <c r="E21" s="36">
        <v>0</v>
      </c>
      <c r="F21" s="4"/>
      <c r="G21" s="35">
        <v>0</v>
      </c>
      <c r="H21" s="34">
        <f>+C21+D21-E21+G21</f>
        <v>0</v>
      </c>
      <c r="I21" s="35">
        <v>0</v>
      </c>
      <c r="J21" s="35">
        <v>0</v>
      </c>
    </row>
    <row r="22" spans="1:10" ht="12.75">
      <c r="A22" s="29" t="s">
        <v>139</v>
      </c>
      <c r="B22" s="38"/>
      <c r="C22" s="30">
        <v>2214576002.43</v>
      </c>
      <c r="D22" s="39"/>
      <c r="E22" s="40"/>
      <c r="F22" s="40"/>
      <c r="G22" s="39"/>
      <c r="H22" s="30">
        <v>1488672682.88</v>
      </c>
      <c r="I22" s="39"/>
      <c r="J22" s="39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8">
      <c r="A24" s="29" t="s">
        <v>140</v>
      </c>
      <c r="B24" s="4"/>
      <c r="C24" s="30">
        <f>+C12+C22</f>
        <v>8156007241.799999</v>
      </c>
      <c r="D24" s="31">
        <f>+D12</f>
        <v>3110026152.33</v>
      </c>
      <c r="E24" s="41">
        <f>+E12</f>
        <v>1987897147.23</v>
      </c>
      <c r="F24" s="38"/>
      <c r="G24" s="31">
        <v>0</v>
      </c>
      <c r="H24" s="30">
        <f>+H12+H22</f>
        <v>8552232927.349999</v>
      </c>
      <c r="I24" s="30">
        <f>+I12+I22</f>
        <v>560099251.58</v>
      </c>
      <c r="J24" s="30">
        <f>+J12+J22</f>
        <v>12986200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29" t="s">
        <v>141</v>
      </c>
      <c r="B26" s="4"/>
      <c r="C26" s="30">
        <f>SUM(C28:C30)</f>
        <v>347710.97</v>
      </c>
      <c r="D26" s="30">
        <f aca="true" t="shared" si="3" ref="D26:J26">SUM(D28:D30)</f>
        <v>0</v>
      </c>
      <c r="E26" s="32">
        <f t="shared" si="3"/>
        <v>347710.97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</row>
    <row r="27" spans="1:10" ht="2.25" customHeight="1">
      <c r="A27" s="3"/>
      <c r="B27" s="4"/>
      <c r="C27" s="34"/>
      <c r="D27" s="35"/>
      <c r="E27" s="36"/>
      <c r="F27" s="4"/>
      <c r="G27" s="35"/>
      <c r="H27" s="34"/>
      <c r="I27" s="4"/>
      <c r="J27" s="4"/>
    </row>
    <row r="28" spans="1:10" ht="12.75">
      <c r="A28" s="42" t="s">
        <v>142</v>
      </c>
      <c r="B28" s="4"/>
      <c r="C28" s="34">
        <v>347710.97</v>
      </c>
      <c r="D28" s="35">
        <v>0</v>
      </c>
      <c r="E28" s="36">
        <v>347710.97</v>
      </c>
      <c r="F28" s="4"/>
      <c r="G28" s="35">
        <v>0</v>
      </c>
      <c r="H28" s="34">
        <f>+C28+D28-E28+G28</f>
        <v>0</v>
      </c>
      <c r="I28" s="35">
        <v>0</v>
      </c>
      <c r="J28" s="35">
        <v>0</v>
      </c>
    </row>
    <row r="29" spans="1:10" ht="12.75">
      <c r="A29" s="42" t="s">
        <v>143</v>
      </c>
      <c r="B29" s="4"/>
      <c r="C29" s="34">
        <v>0</v>
      </c>
      <c r="D29" s="35">
        <v>0</v>
      </c>
      <c r="E29" s="36">
        <v>0</v>
      </c>
      <c r="F29" s="4"/>
      <c r="G29" s="35">
        <v>0</v>
      </c>
      <c r="H29" s="34">
        <f>+C29+D29-E29+G29</f>
        <v>0</v>
      </c>
      <c r="I29" s="35">
        <v>0</v>
      </c>
      <c r="J29" s="35">
        <v>0</v>
      </c>
    </row>
    <row r="30" spans="1:10" ht="12.75">
      <c r="A30" s="42" t="s">
        <v>144</v>
      </c>
      <c r="B30" s="4"/>
      <c r="C30" s="34">
        <v>0</v>
      </c>
      <c r="D30" s="35">
        <v>0</v>
      </c>
      <c r="E30" s="36">
        <v>0</v>
      </c>
      <c r="F30" s="4"/>
      <c r="G30" s="35">
        <v>0</v>
      </c>
      <c r="H30" s="34">
        <f>+C30+D30-E30+G30</f>
        <v>0</v>
      </c>
      <c r="I30" s="35">
        <v>0</v>
      </c>
      <c r="J30" s="35">
        <v>0</v>
      </c>
    </row>
    <row r="31" spans="1:10" ht="18">
      <c r="A31" s="29" t="s">
        <v>145</v>
      </c>
      <c r="B31" s="4"/>
      <c r="C31" s="30">
        <f>SUM(C33:C35)</f>
        <v>0</v>
      </c>
      <c r="D31" s="30">
        <f aca="true" t="shared" si="4" ref="D31:J31">SUM(D33:D35)</f>
        <v>0</v>
      </c>
      <c r="E31" s="41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42" t="s">
        <v>146</v>
      </c>
      <c r="B33" s="4"/>
      <c r="C33" s="34">
        <v>0</v>
      </c>
      <c r="D33" s="35">
        <v>0</v>
      </c>
      <c r="E33" s="36">
        <v>0</v>
      </c>
      <c r="F33" s="4"/>
      <c r="G33" s="35">
        <v>0</v>
      </c>
      <c r="H33" s="34">
        <f>+C33+D33-E33+G33</f>
        <v>0</v>
      </c>
      <c r="I33" s="35">
        <v>0</v>
      </c>
      <c r="J33" s="35">
        <v>0</v>
      </c>
    </row>
    <row r="34" spans="1:10" ht="12.75">
      <c r="A34" s="42" t="s">
        <v>147</v>
      </c>
      <c r="B34" s="4"/>
      <c r="C34" s="34">
        <v>0</v>
      </c>
      <c r="D34" s="35">
        <v>0</v>
      </c>
      <c r="E34" s="36">
        <v>0</v>
      </c>
      <c r="F34" s="4"/>
      <c r="G34" s="35">
        <v>0</v>
      </c>
      <c r="H34" s="34">
        <f>+C34+D34-E34+G34</f>
        <v>0</v>
      </c>
      <c r="I34" s="35">
        <v>0</v>
      </c>
      <c r="J34" s="35">
        <v>0</v>
      </c>
    </row>
    <row r="35" spans="1:10" ht="12.75">
      <c r="A35" s="43" t="s">
        <v>148</v>
      </c>
      <c r="B35" s="5"/>
      <c r="C35" s="44">
        <v>0</v>
      </c>
      <c r="D35" s="45">
        <v>0</v>
      </c>
      <c r="E35" s="46">
        <v>0</v>
      </c>
      <c r="F35" s="5"/>
      <c r="G35" s="45">
        <v>0</v>
      </c>
      <c r="H35" s="47">
        <f>+C35+D35-E35+G35</f>
        <v>0</v>
      </c>
      <c r="I35" s="45">
        <v>0</v>
      </c>
      <c r="J35" s="45">
        <v>0</v>
      </c>
    </row>
    <row r="36" ht="7.5" customHeight="1"/>
    <row r="37" spans="1:10" ht="8.25" customHeight="1">
      <c r="A37" s="190" t="s">
        <v>149</v>
      </c>
      <c r="B37" s="190"/>
      <c r="C37" s="190"/>
      <c r="D37" s="190"/>
      <c r="E37" s="190"/>
      <c r="F37" s="190"/>
      <c r="G37" s="190"/>
      <c r="H37" s="190"/>
      <c r="I37" s="190"/>
      <c r="J37" s="190"/>
    </row>
    <row r="38" spans="1:10" ht="8.2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</row>
    <row r="39" spans="1:10" ht="8.25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</row>
    <row r="40" spans="1:10" ht="9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</row>
    <row r="41" ht="5.25" customHeight="1"/>
    <row r="42" spans="1:8" ht="9" customHeight="1">
      <c r="A42" s="191" t="s">
        <v>150</v>
      </c>
      <c r="B42" s="194"/>
      <c r="C42" s="197" t="s">
        <v>151</v>
      </c>
      <c r="D42" s="197" t="s">
        <v>152</v>
      </c>
      <c r="E42" s="197" t="s">
        <v>153</v>
      </c>
      <c r="F42" s="200"/>
      <c r="G42" s="203" t="s">
        <v>154</v>
      </c>
      <c r="H42" s="203" t="s">
        <v>155</v>
      </c>
    </row>
    <row r="43" spans="1:8" ht="9" customHeight="1">
      <c r="A43" s="192"/>
      <c r="B43" s="195"/>
      <c r="C43" s="198"/>
      <c r="D43" s="198"/>
      <c r="E43" s="198"/>
      <c r="F43" s="201"/>
      <c r="G43" s="204"/>
      <c r="H43" s="204"/>
    </row>
    <row r="44" spans="1:8" ht="9.75" customHeight="1">
      <c r="A44" s="193"/>
      <c r="B44" s="196"/>
      <c r="C44" s="199"/>
      <c r="D44" s="199"/>
      <c r="E44" s="199"/>
      <c r="F44" s="202"/>
      <c r="G44" s="205"/>
      <c r="H44" s="205"/>
    </row>
    <row r="45" spans="1:8" ht="5.25" customHeight="1">
      <c r="A45" s="48"/>
      <c r="B45" s="49"/>
      <c r="C45" s="50"/>
      <c r="D45" s="50"/>
      <c r="E45" s="50"/>
      <c r="F45" s="48"/>
      <c r="G45" s="49"/>
      <c r="H45" s="49"/>
    </row>
    <row r="46" spans="1:8" ht="10.5" customHeight="1">
      <c r="A46" s="51" t="s">
        <v>156</v>
      </c>
      <c r="B46" s="52"/>
      <c r="C46" s="53">
        <f>SUM(C47:C65)</f>
        <v>3546000000</v>
      </c>
      <c r="D46" s="54"/>
      <c r="E46" s="54"/>
      <c r="F46" s="55"/>
      <c r="G46" s="56">
        <f>SUM(G47:G65)</f>
        <v>12986200</v>
      </c>
      <c r="H46" s="52"/>
    </row>
    <row r="47" spans="1:8" ht="10.5" customHeight="1">
      <c r="A47" s="57" t="s">
        <v>157</v>
      </c>
      <c r="B47" s="52"/>
      <c r="C47" s="58">
        <v>170000000</v>
      </c>
      <c r="D47" s="59" t="s">
        <v>158</v>
      </c>
      <c r="E47" s="54" t="s">
        <v>159</v>
      </c>
      <c r="F47" s="55">
        <v>0</v>
      </c>
      <c r="G47" s="60">
        <v>0</v>
      </c>
      <c r="H47" s="61">
        <v>0.0077</v>
      </c>
    </row>
    <row r="48" spans="1:8" ht="10.5" customHeight="1">
      <c r="A48" s="57" t="s">
        <v>160</v>
      </c>
      <c r="B48" s="52"/>
      <c r="C48" s="58">
        <v>270000000</v>
      </c>
      <c r="D48" s="59" t="s">
        <v>158</v>
      </c>
      <c r="E48" s="54" t="s">
        <v>161</v>
      </c>
      <c r="F48" s="55">
        <v>0</v>
      </c>
      <c r="G48" s="60">
        <v>0</v>
      </c>
      <c r="H48" s="61">
        <v>0.0071</v>
      </c>
    </row>
    <row r="49" spans="1:8" ht="10.5" customHeight="1">
      <c r="A49" s="57" t="s">
        <v>162</v>
      </c>
      <c r="B49" s="52"/>
      <c r="C49" s="58">
        <v>100000000</v>
      </c>
      <c r="D49" s="59" t="s">
        <v>158</v>
      </c>
      <c r="E49" s="54" t="s">
        <v>163</v>
      </c>
      <c r="F49" s="55">
        <v>0</v>
      </c>
      <c r="G49" s="60">
        <v>0</v>
      </c>
      <c r="H49" s="61">
        <v>0.0084</v>
      </c>
    </row>
    <row r="50" spans="1:8" ht="10.5" customHeight="1">
      <c r="A50" s="57" t="s">
        <v>164</v>
      </c>
      <c r="B50" s="52"/>
      <c r="C50" s="58">
        <v>200000000</v>
      </c>
      <c r="D50" s="59" t="s">
        <v>158</v>
      </c>
      <c r="E50" s="54" t="s">
        <v>165</v>
      </c>
      <c r="F50" s="55">
        <v>0</v>
      </c>
      <c r="G50" s="60">
        <v>0</v>
      </c>
      <c r="H50" s="61">
        <v>0.0077</v>
      </c>
    </row>
    <row r="51" spans="1:8" ht="10.5" customHeight="1">
      <c r="A51" s="57" t="s">
        <v>166</v>
      </c>
      <c r="B51" s="52"/>
      <c r="C51" s="58">
        <v>200000000</v>
      </c>
      <c r="D51" s="59" t="s">
        <v>158</v>
      </c>
      <c r="E51" s="54" t="s">
        <v>167</v>
      </c>
      <c r="F51" s="55">
        <v>0</v>
      </c>
      <c r="G51" s="60">
        <v>0</v>
      </c>
      <c r="H51" s="61">
        <v>0.0078</v>
      </c>
    </row>
    <row r="52" spans="1:8" ht="10.5" customHeight="1">
      <c r="A52" s="57" t="s">
        <v>168</v>
      </c>
      <c r="B52" s="52"/>
      <c r="C52" s="58">
        <v>200000000</v>
      </c>
      <c r="D52" s="59" t="s">
        <v>158</v>
      </c>
      <c r="E52" s="54" t="s">
        <v>169</v>
      </c>
      <c r="F52" s="55">
        <v>0</v>
      </c>
      <c r="G52" s="60">
        <v>0</v>
      </c>
      <c r="H52" s="61">
        <v>0.0078</v>
      </c>
    </row>
    <row r="53" spans="1:8" ht="10.5" customHeight="1">
      <c r="A53" s="57" t="s">
        <v>170</v>
      </c>
      <c r="B53" s="52"/>
      <c r="C53" s="58">
        <v>330000000</v>
      </c>
      <c r="D53" s="59" t="s">
        <v>158</v>
      </c>
      <c r="E53" s="54" t="s">
        <v>171</v>
      </c>
      <c r="F53" s="55">
        <v>0</v>
      </c>
      <c r="G53" s="60">
        <v>0</v>
      </c>
      <c r="H53" s="61">
        <v>0.0098</v>
      </c>
    </row>
    <row r="54" spans="1:8" ht="10.5" customHeight="1">
      <c r="A54" s="57" t="s">
        <v>172</v>
      </c>
      <c r="B54" s="52"/>
      <c r="C54" s="58">
        <v>150000000</v>
      </c>
      <c r="D54" s="59">
        <v>12</v>
      </c>
      <c r="E54" s="54" t="s">
        <v>173</v>
      </c>
      <c r="F54" s="55"/>
      <c r="G54" s="60">
        <v>870000</v>
      </c>
      <c r="H54" s="61">
        <v>0.0081</v>
      </c>
    </row>
    <row r="55" spans="1:8" ht="10.5" customHeight="1">
      <c r="A55" s="57" t="s">
        <v>174</v>
      </c>
      <c r="B55" s="52"/>
      <c r="C55" s="58">
        <v>100000000</v>
      </c>
      <c r="D55" s="59">
        <v>12</v>
      </c>
      <c r="E55" s="54" t="s">
        <v>175</v>
      </c>
      <c r="F55" s="55"/>
      <c r="G55" s="60">
        <v>580000</v>
      </c>
      <c r="H55" s="61">
        <v>0.009</v>
      </c>
    </row>
    <row r="56" spans="1:8" ht="10.5" customHeight="1">
      <c r="A56" s="57" t="s">
        <v>176</v>
      </c>
      <c r="B56" s="52"/>
      <c r="C56" s="58">
        <v>160000000</v>
      </c>
      <c r="D56" s="59">
        <v>12</v>
      </c>
      <c r="E56" s="54" t="s">
        <v>177</v>
      </c>
      <c r="F56" s="55"/>
      <c r="G56" s="60">
        <v>928000</v>
      </c>
      <c r="H56" s="61">
        <v>0.0086</v>
      </c>
    </row>
    <row r="57" spans="1:8" ht="10.5" customHeight="1">
      <c r="A57" s="57" t="s">
        <v>178</v>
      </c>
      <c r="B57" s="52"/>
      <c r="C57" s="58">
        <v>100000000</v>
      </c>
      <c r="D57" s="59">
        <v>12</v>
      </c>
      <c r="E57" s="54" t="s">
        <v>177</v>
      </c>
      <c r="F57" s="55"/>
      <c r="G57" s="60">
        <v>580000</v>
      </c>
      <c r="H57" s="61">
        <v>0.009</v>
      </c>
    </row>
    <row r="58" spans="1:8" ht="10.5" customHeight="1">
      <c r="A58" s="57" t="s">
        <v>179</v>
      </c>
      <c r="B58" s="52"/>
      <c r="C58" s="58">
        <v>100000000</v>
      </c>
      <c r="D58" s="59">
        <v>12</v>
      </c>
      <c r="E58" s="54" t="s">
        <v>180</v>
      </c>
      <c r="F58" s="55"/>
      <c r="G58" s="60">
        <v>580000</v>
      </c>
      <c r="H58" s="61">
        <v>0.0093</v>
      </c>
    </row>
    <row r="59" spans="1:8" ht="10.5" customHeight="1">
      <c r="A59" s="57" t="s">
        <v>181</v>
      </c>
      <c r="B59" s="52"/>
      <c r="C59" s="58">
        <v>200000000</v>
      </c>
      <c r="D59" s="59">
        <v>12</v>
      </c>
      <c r="E59" s="54" t="s">
        <v>180</v>
      </c>
      <c r="F59" s="55"/>
      <c r="G59" s="60">
        <v>1160000</v>
      </c>
      <c r="H59" s="61">
        <v>0.0093</v>
      </c>
    </row>
    <row r="60" spans="1:8" ht="10.5" customHeight="1">
      <c r="A60" s="57" t="s">
        <v>182</v>
      </c>
      <c r="B60" s="52"/>
      <c r="C60" s="58">
        <v>235000000</v>
      </c>
      <c r="D60" s="59">
        <v>12</v>
      </c>
      <c r="E60" s="54" t="s">
        <v>183</v>
      </c>
      <c r="F60" s="55"/>
      <c r="G60" s="60">
        <v>2453400</v>
      </c>
      <c r="H60" s="61">
        <v>0.0079</v>
      </c>
    </row>
    <row r="61" spans="1:8" ht="10.5" customHeight="1">
      <c r="A61" s="57" t="s">
        <v>184</v>
      </c>
      <c r="B61" s="52"/>
      <c r="C61" s="58">
        <v>200000000</v>
      </c>
      <c r="D61" s="59">
        <v>12</v>
      </c>
      <c r="E61" s="54" t="s">
        <v>185</v>
      </c>
      <c r="F61" s="55"/>
      <c r="G61" s="60">
        <v>696000</v>
      </c>
      <c r="H61" s="61">
        <v>0.0093</v>
      </c>
    </row>
    <row r="62" spans="1:8" ht="10.5" customHeight="1">
      <c r="A62" s="57" t="s">
        <v>186</v>
      </c>
      <c r="B62" s="52"/>
      <c r="C62" s="58">
        <v>200000000</v>
      </c>
      <c r="D62" s="59">
        <v>12</v>
      </c>
      <c r="E62" s="54" t="s">
        <v>187</v>
      </c>
      <c r="F62" s="55"/>
      <c r="G62" s="60">
        <v>1972000</v>
      </c>
      <c r="H62" s="61">
        <v>0.01</v>
      </c>
    </row>
    <row r="63" spans="1:8" ht="10.5" customHeight="1">
      <c r="A63" s="57" t="s">
        <v>188</v>
      </c>
      <c r="B63" s="52"/>
      <c r="C63" s="58">
        <v>116000000</v>
      </c>
      <c r="D63" s="59">
        <v>12</v>
      </c>
      <c r="E63" s="54" t="s">
        <v>189</v>
      </c>
      <c r="F63" s="55"/>
      <c r="G63" s="60">
        <v>672800</v>
      </c>
      <c r="H63" s="61">
        <v>0.01</v>
      </c>
    </row>
    <row r="64" spans="1:8" ht="10.5" customHeight="1">
      <c r="A64" s="57" t="s">
        <v>190</v>
      </c>
      <c r="B64" s="52"/>
      <c r="C64" s="58">
        <v>300000000</v>
      </c>
      <c r="D64" s="59">
        <v>12</v>
      </c>
      <c r="E64" s="54" t="s">
        <v>191</v>
      </c>
      <c r="F64" s="55"/>
      <c r="G64" s="60">
        <v>0</v>
      </c>
      <c r="H64" s="61">
        <v>0.0083</v>
      </c>
    </row>
    <row r="65" spans="1:8" ht="10.5" customHeight="1">
      <c r="A65" s="57" t="s">
        <v>192</v>
      </c>
      <c r="B65" s="52"/>
      <c r="C65" s="58">
        <v>215000000</v>
      </c>
      <c r="D65" s="59">
        <v>12</v>
      </c>
      <c r="E65" s="54" t="s">
        <v>175</v>
      </c>
      <c r="F65" s="55"/>
      <c r="G65" s="60">
        <v>2494000</v>
      </c>
      <c r="H65" s="61">
        <v>0.0102</v>
      </c>
    </row>
    <row r="66" spans="1:8" ht="16.5" customHeight="1">
      <c r="A66" s="62"/>
      <c r="B66" s="63"/>
      <c r="C66" s="64"/>
      <c r="D66" s="64"/>
      <c r="E66" s="64"/>
      <c r="F66" s="62"/>
      <c r="G66" s="63"/>
      <c r="H66" s="63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  <ignoredErrors>
    <ignoredError sqref="H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65" customWidth="1"/>
    <col min="2" max="2" width="32.8515625" style="65" customWidth="1"/>
    <col min="3" max="7" width="12.421875" style="65" customWidth="1"/>
    <col min="8" max="9" width="13.7109375" style="65" customWidth="1"/>
    <col min="10" max="12" width="12.421875" style="65" customWidth="1"/>
    <col min="13" max="16384" width="11.421875" style="65" customWidth="1"/>
  </cols>
  <sheetData>
    <row r="2" spans="2:12" ht="12.75">
      <c r="B2" s="211" t="s">
        <v>193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2" ht="12.75">
      <c r="B3" s="214" t="s">
        <v>194</v>
      </c>
      <c r="C3" s="215"/>
      <c r="D3" s="215"/>
      <c r="E3" s="215"/>
      <c r="F3" s="215"/>
      <c r="G3" s="215"/>
      <c r="H3" s="215"/>
      <c r="I3" s="215"/>
      <c r="J3" s="215"/>
      <c r="K3" s="215"/>
      <c r="L3" s="216"/>
    </row>
    <row r="4" spans="2:12" ht="12.75">
      <c r="B4" s="214" t="s">
        <v>195</v>
      </c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2:12" ht="12.75">
      <c r="B5" s="217" t="s">
        <v>196</v>
      </c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2:12" ht="63">
      <c r="B6" s="66" t="s">
        <v>197</v>
      </c>
      <c r="C6" s="67" t="s">
        <v>198</v>
      </c>
      <c r="D6" s="67" t="s">
        <v>199</v>
      </c>
      <c r="E6" s="67" t="s">
        <v>200</v>
      </c>
      <c r="F6" s="67" t="s">
        <v>201</v>
      </c>
      <c r="G6" s="67" t="s">
        <v>202</v>
      </c>
      <c r="H6" s="67" t="s">
        <v>203</v>
      </c>
      <c r="I6" s="67" t="s">
        <v>204</v>
      </c>
      <c r="J6" s="67" t="s">
        <v>205</v>
      </c>
      <c r="K6" s="67" t="s">
        <v>206</v>
      </c>
      <c r="L6" s="68" t="s">
        <v>207</v>
      </c>
    </row>
    <row r="7" spans="2:12" ht="12.75">
      <c r="B7" s="69" t="s">
        <v>208</v>
      </c>
      <c r="C7" s="70" t="s">
        <v>209</v>
      </c>
      <c r="D7" s="70" t="s">
        <v>210</v>
      </c>
      <c r="E7" s="70" t="s">
        <v>211</v>
      </c>
      <c r="F7" s="70" t="s">
        <v>212</v>
      </c>
      <c r="G7" s="70" t="s">
        <v>213</v>
      </c>
      <c r="H7" s="70" t="s">
        <v>214</v>
      </c>
      <c r="I7" s="70" t="s">
        <v>215</v>
      </c>
      <c r="J7" s="70" t="s">
        <v>216</v>
      </c>
      <c r="K7" s="70" t="s">
        <v>217</v>
      </c>
      <c r="L7" s="71" t="s">
        <v>218</v>
      </c>
    </row>
    <row r="8" spans="2:12" ht="12.75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2:12" ht="18">
      <c r="B9" s="75" t="s">
        <v>219</v>
      </c>
      <c r="C9" s="76"/>
      <c r="D9" s="76"/>
      <c r="E9" s="76"/>
      <c r="F9" s="76">
        <f aca="true" t="shared" si="0" ref="F9:L9">SUM(F10:F13)</f>
        <v>0</v>
      </c>
      <c r="G9" s="76"/>
      <c r="H9" s="76">
        <f t="shared" si="0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7">
        <f t="shared" si="0"/>
        <v>0</v>
      </c>
    </row>
    <row r="10" spans="2:12" ht="12.75">
      <c r="B10" s="78" t="s">
        <v>220</v>
      </c>
      <c r="C10" s="79"/>
      <c r="D10" s="79"/>
      <c r="E10" s="79"/>
      <c r="F10" s="79">
        <v>0</v>
      </c>
      <c r="G10" s="79"/>
      <c r="H10" s="79">
        <v>0</v>
      </c>
      <c r="I10" s="79">
        <v>0</v>
      </c>
      <c r="J10" s="79">
        <v>0</v>
      </c>
      <c r="K10" s="79">
        <v>0</v>
      </c>
      <c r="L10" s="80">
        <f>F10-K10</f>
        <v>0</v>
      </c>
    </row>
    <row r="11" spans="2:12" ht="12.75">
      <c r="B11" s="78" t="s">
        <v>221</v>
      </c>
      <c r="C11" s="79"/>
      <c r="D11" s="79"/>
      <c r="E11" s="79"/>
      <c r="F11" s="79">
        <v>0</v>
      </c>
      <c r="G11" s="79"/>
      <c r="H11" s="79">
        <v>0</v>
      </c>
      <c r="I11" s="79">
        <v>0</v>
      </c>
      <c r="J11" s="79">
        <v>0</v>
      </c>
      <c r="K11" s="79">
        <v>0</v>
      </c>
      <c r="L11" s="80">
        <f aca="true" t="shared" si="1" ref="L11:L19">F11-K11</f>
        <v>0</v>
      </c>
    </row>
    <row r="12" spans="2:12" ht="12.75">
      <c r="B12" s="78" t="s">
        <v>222</v>
      </c>
      <c r="C12" s="79"/>
      <c r="D12" s="79"/>
      <c r="E12" s="79"/>
      <c r="F12" s="79">
        <v>0</v>
      </c>
      <c r="G12" s="79"/>
      <c r="H12" s="79">
        <v>0</v>
      </c>
      <c r="I12" s="79">
        <v>0</v>
      </c>
      <c r="J12" s="79">
        <v>0</v>
      </c>
      <c r="K12" s="79">
        <v>0</v>
      </c>
      <c r="L12" s="80">
        <f t="shared" si="1"/>
        <v>0</v>
      </c>
    </row>
    <row r="13" spans="2:12" ht="12.75">
      <c r="B13" s="78" t="s">
        <v>223</v>
      </c>
      <c r="C13" s="79"/>
      <c r="D13" s="79"/>
      <c r="E13" s="79"/>
      <c r="F13" s="79">
        <v>0</v>
      </c>
      <c r="G13" s="79"/>
      <c r="H13" s="79">
        <v>0</v>
      </c>
      <c r="I13" s="79">
        <v>0</v>
      </c>
      <c r="J13" s="79">
        <v>0</v>
      </c>
      <c r="K13" s="79">
        <v>0</v>
      </c>
      <c r="L13" s="80">
        <f t="shared" si="1"/>
        <v>0</v>
      </c>
    </row>
    <row r="14" spans="2:12" ht="12.75"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3"/>
    </row>
    <row r="15" spans="2:12" ht="12.75">
      <c r="B15" s="75" t="s">
        <v>224</v>
      </c>
      <c r="C15" s="76"/>
      <c r="D15" s="76"/>
      <c r="E15" s="76"/>
      <c r="F15" s="76">
        <f aca="true" t="shared" si="2" ref="F15:L15">SUM(F16:F19)</f>
        <v>0</v>
      </c>
      <c r="G15" s="76"/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7">
        <f t="shared" si="2"/>
        <v>0</v>
      </c>
    </row>
    <row r="16" spans="2:12" ht="12.75">
      <c r="B16" s="78" t="s">
        <v>225</v>
      </c>
      <c r="C16" s="79"/>
      <c r="D16" s="79"/>
      <c r="E16" s="79"/>
      <c r="F16" s="79">
        <v>0</v>
      </c>
      <c r="G16" s="79"/>
      <c r="H16" s="79">
        <v>0</v>
      </c>
      <c r="I16" s="79">
        <v>0</v>
      </c>
      <c r="J16" s="79">
        <v>0</v>
      </c>
      <c r="K16" s="79">
        <v>0</v>
      </c>
      <c r="L16" s="80">
        <f t="shared" si="1"/>
        <v>0</v>
      </c>
    </row>
    <row r="17" spans="2:12" ht="12.75">
      <c r="B17" s="78" t="s">
        <v>226</v>
      </c>
      <c r="C17" s="79"/>
      <c r="D17" s="79"/>
      <c r="E17" s="79"/>
      <c r="F17" s="79">
        <v>0</v>
      </c>
      <c r="G17" s="79"/>
      <c r="H17" s="79">
        <v>0</v>
      </c>
      <c r="I17" s="79">
        <v>0</v>
      </c>
      <c r="J17" s="79">
        <v>0</v>
      </c>
      <c r="K17" s="79">
        <v>0</v>
      </c>
      <c r="L17" s="80">
        <f t="shared" si="1"/>
        <v>0</v>
      </c>
    </row>
    <row r="18" spans="2:12" ht="12.75">
      <c r="B18" s="78" t="s">
        <v>227</v>
      </c>
      <c r="C18" s="79"/>
      <c r="D18" s="79"/>
      <c r="E18" s="79"/>
      <c r="F18" s="79">
        <v>0</v>
      </c>
      <c r="G18" s="79"/>
      <c r="H18" s="79">
        <v>0</v>
      </c>
      <c r="I18" s="79">
        <v>0</v>
      </c>
      <c r="J18" s="79">
        <v>0</v>
      </c>
      <c r="K18" s="79">
        <v>0</v>
      </c>
      <c r="L18" s="80">
        <f t="shared" si="1"/>
        <v>0</v>
      </c>
    </row>
    <row r="19" spans="2:12" ht="12.75">
      <c r="B19" s="78" t="s">
        <v>228</v>
      </c>
      <c r="C19" s="79"/>
      <c r="D19" s="79"/>
      <c r="E19" s="79"/>
      <c r="F19" s="79">
        <v>0</v>
      </c>
      <c r="G19" s="79"/>
      <c r="H19" s="79">
        <v>0</v>
      </c>
      <c r="I19" s="79">
        <v>0</v>
      </c>
      <c r="J19" s="79">
        <v>0</v>
      </c>
      <c r="K19" s="79">
        <v>0</v>
      </c>
      <c r="L19" s="80">
        <f t="shared" si="1"/>
        <v>0</v>
      </c>
    </row>
    <row r="20" spans="2:12" ht="12.75"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3"/>
    </row>
    <row r="21" spans="2:12" ht="18">
      <c r="B21" s="75" t="s">
        <v>229</v>
      </c>
      <c r="C21" s="76"/>
      <c r="D21" s="76"/>
      <c r="E21" s="76"/>
      <c r="F21" s="76">
        <f aca="true" t="shared" si="3" ref="F21:L21">F9+F15</f>
        <v>0</v>
      </c>
      <c r="G21" s="76"/>
      <c r="H21" s="76">
        <f t="shared" si="3"/>
        <v>0</v>
      </c>
      <c r="I21" s="76">
        <f t="shared" si="3"/>
        <v>0</v>
      </c>
      <c r="J21" s="76">
        <f t="shared" si="3"/>
        <v>0</v>
      </c>
      <c r="K21" s="76">
        <f t="shared" si="3"/>
        <v>0</v>
      </c>
      <c r="L21" s="77">
        <f t="shared" si="3"/>
        <v>0</v>
      </c>
    </row>
    <row r="22" spans="2:12" ht="12.7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3:7" ht="12.75">
      <c r="C23" s="87"/>
      <c r="D23" s="87"/>
      <c r="F23" s="87"/>
      <c r="G23" s="87"/>
    </row>
    <row r="24" spans="3:7" ht="12.75">
      <c r="C24" s="87"/>
      <c r="D24" s="87"/>
      <c r="F24" s="87"/>
      <c r="G24" s="87"/>
    </row>
    <row r="25" spans="3:7" ht="12.75">
      <c r="C25" s="87"/>
      <c r="D25" s="87"/>
      <c r="F25" s="87"/>
      <c r="G25" s="87"/>
    </row>
    <row r="26" spans="3:7" ht="12.75">
      <c r="C26" s="87"/>
      <c r="D26" s="87"/>
      <c r="F26" s="87"/>
      <c r="G26" s="87"/>
    </row>
    <row r="27" spans="3:7" ht="12.75">
      <c r="C27" s="87"/>
      <c r="D27" s="87"/>
      <c r="F27" s="87"/>
      <c r="G27" s="87"/>
    </row>
    <row r="28" spans="3:7" ht="12.75">
      <c r="C28" s="87"/>
      <c r="D28" s="87"/>
      <c r="F28" s="87"/>
      <c r="G28" s="87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88" customFormat="1" ht="12.75">
      <c r="A1" s="227" t="s">
        <v>230</v>
      </c>
      <c r="B1" s="227"/>
      <c r="C1" s="227"/>
      <c r="D1" s="227"/>
      <c r="E1" s="227"/>
      <c r="F1" s="227"/>
      <c r="G1" s="227"/>
    </row>
    <row r="2" spans="1:7" s="88" customFormat="1" ht="12" customHeight="1">
      <c r="A2" s="227"/>
      <c r="B2" s="227"/>
      <c r="C2" s="227"/>
      <c r="D2" s="227"/>
      <c r="E2" s="227"/>
      <c r="F2" s="227"/>
      <c r="G2" s="227"/>
    </row>
    <row r="3" spans="1:7" s="88" customFormat="1" ht="10.5" customHeight="1">
      <c r="A3" s="227"/>
      <c r="B3" s="227"/>
      <c r="C3" s="227"/>
      <c r="D3" s="227"/>
      <c r="E3" s="227"/>
      <c r="F3" s="227"/>
      <c r="G3" s="227"/>
    </row>
    <row r="4" spans="1:7" s="88" customFormat="1" ht="12" customHeight="1">
      <c r="A4" s="227"/>
      <c r="B4" s="227"/>
      <c r="C4" s="227"/>
      <c r="D4" s="227"/>
      <c r="E4" s="227"/>
      <c r="F4" s="227"/>
      <c r="G4" s="227"/>
    </row>
    <row r="5" ht="4.5" customHeight="1"/>
    <row r="6" ht="1.5" customHeight="1"/>
    <row r="7" spans="1:7" s="92" customFormat="1" ht="13.5" customHeight="1">
      <c r="A7" s="89" t="s">
        <v>0</v>
      </c>
      <c r="B7" s="26"/>
      <c r="C7" s="221" t="s">
        <v>231</v>
      </c>
      <c r="D7" s="26"/>
      <c r="E7" s="90" t="s">
        <v>232</v>
      </c>
      <c r="F7" s="91"/>
      <c r="G7" s="223" t="s">
        <v>233</v>
      </c>
    </row>
    <row r="8" spans="1:7" s="92" customFormat="1" ht="9.75" customHeight="1">
      <c r="A8" s="93"/>
      <c r="B8" s="28"/>
      <c r="C8" s="222"/>
      <c r="D8" s="28"/>
      <c r="E8" s="28"/>
      <c r="F8" s="94"/>
      <c r="G8" s="224"/>
    </row>
    <row r="9" spans="1:7" ht="9.75" customHeight="1">
      <c r="A9" s="95" t="s">
        <v>234</v>
      </c>
      <c r="B9" s="4"/>
      <c r="C9" s="96">
        <f>+C10+C11+C12</f>
        <v>23183269093.39</v>
      </c>
      <c r="D9" s="4"/>
      <c r="E9" s="97">
        <f>+E10+E11+E12</f>
        <v>26085595674.629997</v>
      </c>
      <c r="F9" s="14"/>
      <c r="G9" s="97">
        <f>+G10+G11+G12</f>
        <v>26082080994.9</v>
      </c>
    </row>
    <row r="10" spans="1:7" ht="9.75" customHeight="1">
      <c r="A10" s="98" t="s">
        <v>235</v>
      </c>
      <c r="B10" s="4"/>
      <c r="C10" s="99">
        <v>10304615624</v>
      </c>
      <c r="D10" s="4"/>
      <c r="E10" s="100">
        <v>11325963661.3</v>
      </c>
      <c r="F10" s="14"/>
      <c r="G10" s="100">
        <v>11322448981.57</v>
      </c>
    </row>
    <row r="11" spans="1:7" ht="9.75" customHeight="1">
      <c r="A11" s="98" t="s">
        <v>236</v>
      </c>
      <c r="B11" s="4"/>
      <c r="C11" s="99">
        <v>11939720378</v>
      </c>
      <c r="D11" s="4"/>
      <c r="E11" s="100">
        <v>13758942467.26</v>
      </c>
      <c r="F11" s="14"/>
      <c r="G11" s="100">
        <v>13758942467.26</v>
      </c>
    </row>
    <row r="12" spans="1:7" ht="9.75" customHeight="1">
      <c r="A12" s="98" t="s">
        <v>237</v>
      </c>
      <c r="B12" s="4"/>
      <c r="C12" s="99">
        <f>+C52</f>
        <v>938933091.39</v>
      </c>
      <c r="D12" s="4"/>
      <c r="E12" s="100">
        <v>1000689546.07</v>
      </c>
      <c r="F12" s="14"/>
      <c r="G12" s="100">
        <v>1000689546.07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95" t="s">
        <v>238</v>
      </c>
      <c r="B14" s="4"/>
      <c r="C14" s="96">
        <f>+C15+C16</f>
        <v>23183269093.39</v>
      </c>
      <c r="D14" s="4"/>
      <c r="E14" s="97">
        <f>+E15+E16</f>
        <v>25709116997.260002</v>
      </c>
      <c r="F14" s="14"/>
      <c r="G14" s="97">
        <f>+G15+G16</f>
        <v>25208231226.61</v>
      </c>
    </row>
    <row r="15" spans="1:7" ht="9.75" customHeight="1">
      <c r="A15" s="98" t="s">
        <v>239</v>
      </c>
      <c r="B15" s="4"/>
      <c r="C15" s="99">
        <v>11275261771.39</v>
      </c>
      <c r="D15" s="4"/>
      <c r="E15" s="100">
        <v>11962488910.78</v>
      </c>
      <c r="F15" s="14"/>
      <c r="G15" s="100">
        <v>11553757283.87</v>
      </c>
    </row>
    <row r="16" spans="1:7" ht="9.75" customHeight="1">
      <c r="A16" s="98" t="s">
        <v>240</v>
      </c>
      <c r="B16" s="4"/>
      <c r="C16" s="99">
        <v>11908007322</v>
      </c>
      <c r="D16" s="4"/>
      <c r="E16" s="100">
        <v>13746628086.48</v>
      </c>
      <c r="F16" s="14"/>
      <c r="G16" s="100">
        <v>13654473942.74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95" t="s">
        <v>241</v>
      </c>
      <c r="B18" s="4"/>
      <c r="C18" s="228"/>
      <c r="D18" s="229"/>
      <c r="E18" s="97">
        <f>+E19+E21</f>
        <v>194784768.01</v>
      </c>
      <c r="F18" s="14"/>
      <c r="G18" s="97">
        <f>+G19+G21</f>
        <v>194784768.01</v>
      </c>
    </row>
    <row r="19" spans="1:7" ht="12.75" customHeight="1" hidden="1">
      <c r="A19" s="101"/>
      <c r="B19" s="4"/>
      <c r="C19" s="102"/>
      <c r="D19" s="4"/>
      <c r="E19" s="220">
        <v>850698.69</v>
      </c>
      <c r="F19" s="14"/>
      <c r="G19" s="220">
        <v>850698.69</v>
      </c>
    </row>
    <row r="20" spans="1:7" ht="9.75" customHeight="1">
      <c r="A20" s="98" t="s">
        <v>242</v>
      </c>
      <c r="B20" s="4"/>
      <c r="C20" s="103"/>
      <c r="D20" s="104"/>
      <c r="E20" s="220"/>
      <c r="F20" s="14"/>
      <c r="G20" s="220"/>
    </row>
    <row r="21" spans="1:7" ht="12.75" customHeight="1" hidden="1">
      <c r="A21" s="98"/>
      <c r="B21" s="4"/>
      <c r="C21" s="102">
        <v>0</v>
      </c>
      <c r="D21" s="4"/>
      <c r="E21" s="220">
        <v>193934069.32</v>
      </c>
      <c r="F21" s="14"/>
      <c r="G21" s="220">
        <v>193934069.32</v>
      </c>
    </row>
    <row r="22" spans="1:7" ht="9.75" customHeight="1">
      <c r="A22" s="98" t="s">
        <v>243</v>
      </c>
      <c r="B22" s="4"/>
      <c r="C22" s="103"/>
      <c r="D22" s="104"/>
      <c r="E22" s="220"/>
      <c r="F22" s="14"/>
      <c r="G22" s="220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95" t="s">
        <v>244</v>
      </c>
      <c r="B24" s="4"/>
      <c r="C24" s="96">
        <f>+C9-C14</f>
        <v>0</v>
      </c>
      <c r="D24" s="4"/>
      <c r="E24" s="97">
        <f>+E9-E14+E18</f>
        <v>571263445.3799951</v>
      </c>
      <c r="F24" s="14">
        <f>+F9-F14+F18</f>
        <v>0</v>
      </c>
      <c r="G24" s="97">
        <f>+G9-G14+G18</f>
        <v>1068634536.3000009</v>
      </c>
    </row>
    <row r="25" spans="1:7" ht="6" customHeight="1">
      <c r="A25" s="3"/>
      <c r="B25" s="4"/>
      <c r="C25" s="14"/>
      <c r="D25" s="4"/>
      <c r="E25" s="97"/>
      <c r="F25" s="14"/>
      <c r="G25" s="97"/>
    </row>
    <row r="26" spans="1:7" ht="9.75" customHeight="1">
      <c r="A26" s="95" t="s">
        <v>245</v>
      </c>
      <c r="B26" s="4"/>
      <c r="C26" s="96">
        <f>+C24-C12</f>
        <v>-938933091.39</v>
      </c>
      <c r="D26" s="4"/>
      <c r="E26" s="97">
        <f>+E24-E12</f>
        <v>-429426100.69000494</v>
      </c>
      <c r="F26" s="14">
        <f>+F24-F12</f>
        <v>0</v>
      </c>
      <c r="G26" s="97">
        <f>+G24-G12</f>
        <v>67944990.23000085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95" t="s">
        <v>246</v>
      </c>
      <c r="B28" s="4"/>
      <c r="C28" s="96">
        <f>+C26</f>
        <v>-938933091.39</v>
      </c>
      <c r="D28" s="4"/>
      <c r="E28" s="97">
        <f>+E26-E18</f>
        <v>-624210868.7000049</v>
      </c>
      <c r="F28" s="14"/>
      <c r="G28" s="97">
        <f>+G26-G18</f>
        <v>-126839777.77999914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92" customFormat="1" ht="13.5" customHeight="1">
      <c r="A32" s="89" t="s">
        <v>247</v>
      </c>
      <c r="B32" s="91"/>
      <c r="C32" s="225" t="s">
        <v>248</v>
      </c>
      <c r="D32" s="26"/>
      <c r="E32" s="105" t="s">
        <v>232</v>
      </c>
      <c r="F32" s="91"/>
      <c r="G32" s="223" t="s">
        <v>249</v>
      </c>
    </row>
    <row r="33" spans="1:7" s="92" customFormat="1" ht="9.75" customHeight="1">
      <c r="A33" s="93"/>
      <c r="B33" s="94"/>
      <c r="C33" s="226"/>
      <c r="D33" s="28"/>
      <c r="E33" s="106"/>
      <c r="F33" s="94"/>
      <c r="G33" s="224"/>
    </row>
    <row r="34" spans="1:7" ht="9.75" customHeight="1">
      <c r="A34" s="107" t="s">
        <v>250</v>
      </c>
      <c r="B34" s="49"/>
      <c r="C34" s="108">
        <f>+C35+C36</f>
        <v>537604317.44</v>
      </c>
      <c r="D34" s="49"/>
      <c r="E34" s="109">
        <f>+E35+E36</f>
        <v>446423870.91999996</v>
      </c>
      <c r="F34" s="110"/>
      <c r="G34" s="109">
        <f>+G35+G36</f>
        <v>446423870.91999996</v>
      </c>
    </row>
    <row r="35" spans="1:7" ht="9.75" customHeight="1">
      <c r="A35" s="98" t="s">
        <v>251</v>
      </c>
      <c r="B35" s="4"/>
      <c r="C35" s="99">
        <v>482222600.44</v>
      </c>
      <c r="D35" s="4"/>
      <c r="E35" s="100">
        <v>390184684.46</v>
      </c>
      <c r="F35" s="14"/>
      <c r="G35" s="100">
        <v>390184684.46</v>
      </c>
    </row>
    <row r="36" spans="1:7" ht="9.75" customHeight="1">
      <c r="A36" s="98" t="s">
        <v>252</v>
      </c>
      <c r="B36" s="4"/>
      <c r="C36" s="99">
        <v>55381717</v>
      </c>
      <c r="D36" s="4"/>
      <c r="E36" s="100">
        <v>56239186.46</v>
      </c>
      <c r="F36" s="14"/>
      <c r="G36" s="100">
        <v>56239186.46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95" t="s">
        <v>253</v>
      </c>
      <c r="B38" s="4"/>
      <c r="C38" s="96">
        <f>+C28+C34</f>
        <v>-401328773.9499999</v>
      </c>
      <c r="D38" s="4"/>
      <c r="E38" s="97">
        <f>+E28+E34</f>
        <v>-177786997.78000498</v>
      </c>
      <c r="F38" s="14"/>
      <c r="G38" s="97">
        <f>+G28+G34</f>
        <v>319584093.1400008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92" customFormat="1" ht="13.5" customHeight="1">
      <c r="A42" s="89" t="s">
        <v>247</v>
      </c>
      <c r="B42" s="26"/>
      <c r="C42" s="221" t="s">
        <v>254</v>
      </c>
      <c r="D42" s="26"/>
      <c r="E42" s="90" t="s">
        <v>232</v>
      </c>
      <c r="F42" s="91"/>
      <c r="G42" s="223" t="s">
        <v>233</v>
      </c>
    </row>
    <row r="43" spans="1:7" s="92" customFormat="1" ht="9.75" customHeight="1">
      <c r="A43" s="93"/>
      <c r="B43" s="28"/>
      <c r="C43" s="222"/>
      <c r="D43" s="28"/>
      <c r="E43" s="28"/>
      <c r="F43" s="94"/>
      <c r="G43" s="224"/>
    </row>
    <row r="44" spans="1:7" ht="9.75" customHeight="1">
      <c r="A44" s="95" t="s">
        <v>255</v>
      </c>
      <c r="B44" s="4"/>
      <c r="C44" s="96">
        <f>+C45+C46</f>
        <v>978792207</v>
      </c>
      <c r="D44" s="4"/>
      <c r="E44" s="97">
        <f>+E45+E46</f>
        <v>1034026152.33</v>
      </c>
      <c r="F44" s="14"/>
      <c r="G44" s="97">
        <f>+G45+G46</f>
        <v>1034026152.33</v>
      </c>
    </row>
    <row r="45" spans="1:7" ht="9.75" customHeight="1">
      <c r="A45" s="98" t="s">
        <v>256</v>
      </c>
      <c r="B45" s="4"/>
      <c r="C45" s="99">
        <v>978792207</v>
      </c>
      <c r="D45" s="4"/>
      <c r="E45" s="100">
        <v>1034026152.33</v>
      </c>
      <c r="F45" s="14"/>
      <c r="G45" s="100">
        <v>1034026152.33</v>
      </c>
    </row>
    <row r="46" spans="1:7" ht="9.75" customHeight="1">
      <c r="A46" s="98" t="s">
        <v>257</v>
      </c>
      <c r="B46" s="4"/>
      <c r="C46" s="99">
        <v>0</v>
      </c>
      <c r="D46" s="4"/>
      <c r="E46" s="100">
        <v>0</v>
      </c>
      <c r="F46" s="14"/>
      <c r="G46" s="100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95" t="s">
        <v>258</v>
      </c>
      <c r="B48" s="4"/>
      <c r="C48" s="96">
        <f>+C49+C50</f>
        <v>39859115.61</v>
      </c>
      <c r="D48" s="4"/>
      <c r="E48" s="97">
        <f>+E49+E50</f>
        <v>33336606.259999998</v>
      </c>
      <c r="F48" s="14"/>
      <c r="G48" s="97">
        <f>+G49+G50</f>
        <v>33336606.259999998</v>
      </c>
    </row>
    <row r="49" spans="1:7" ht="9.75" customHeight="1">
      <c r="A49" s="98" t="s">
        <v>259</v>
      </c>
      <c r="B49" s="4"/>
      <c r="C49" s="99">
        <v>8146059.61</v>
      </c>
      <c r="D49" s="4"/>
      <c r="E49" s="100">
        <v>1623550.29</v>
      </c>
      <c r="F49" s="14"/>
      <c r="G49" s="100">
        <v>1623550.29</v>
      </c>
    </row>
    <row r="50" spans="1:7" ht="9.75" customHeight="1">
      <c r="A50" s="98" t="s">
        <v>260</v>
      </c>
      <c r="B50" s="4"/>
      <c r="C50" s="99">
        <v>31713056</v>
      </c>
      <c r="D50" s="4"/>
      <c r="E50" s="100">
        <v>31713055.97</v>
      </c>
      <c r="F50" s="14"/>
      <c r="G50" s="100">
        <v>31713055.97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95" t="s">
        <v>261</v>
      </c>
      <c r="B52" s="4"/>
      <c r="C52" s="96">
        <f>+C44-C48</f>
        <v>938933091.39</v>
      </c>
      <c r="D52" s="4"/>
      <c r="E52" s="97">
        <f>+E44-E48</f>
        <v>1000689546.07</v>
      </c>
      <c r="F52" s="14"/>
      <c r="G52" s="97">
        <f>+G44-G48</f>
        <v>1000689546.07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92" customFormat="1" ht="13.5" customHeight="1">
      <c r="A56" s="89" t="s">
        <v>247</v>
      </c>
      <c r="B56" s="26"/>
      <c r="C56" s="221" t="s">
        <v>254</v>
      </c>
      <c r="D56" s="26"/>
      <c r="E56" s="90" t="s">
        <v>232</v>
      </c>
      <c r="F56" s="91"/>
      <c r="G56" s="223" t="s">
        <v>233</v>
      </c>
    </row>
    <row r="57" spans="1:7" s="92" customFormat="1" ht="9.75" customHeight="1">
      <c r="A57" s="93"/>
      <c r="B57" s="28"/>
      <c r="C57" s="222"/>
      <c r="D57" s="28"/>
      <c r="E57" s="28"/>
      <c r="F57" s="94"/>
      <c r="G57" s="224"/>
    </row>
    <row r="58" spans="1:7" ht="9.75" customHeight="1">
      <c r="A58" s="111" t="s">
        <v>235</v>
      </c>
      <c r="B58" s="4"/>
      <c r="C58" s="99">
        <f>+C10</f>
        <v>10304615624</v>
      </c>
      <c r="D58" s="4"/>
      <c r="E58" s="100">
        <f>+E10</f>
        <v>11325963661.3</v>
      </c>
      <c r="F58" s="14"/>
      <c r="G58" s="100">
        <f>+G10</f>
        <v>11322448981.57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111" t="s">
        <v>262</v>
      </c>
      <c r="B60" s="21"/>
      <c r="C60" s="99">
        <f>+C61-C62</f>
        <v>970646147.39</v>
      </c>
      <c r="D60" s="21"/>
      <c r="E60" s="100">
        <f>+E61-E62</f>
        <v>1032402602.0400001</v>
      </c>
      <c r="F60" s="22"/>
      <c r="G60" s="100">
        <f>+G61-G62</f>
        <v>1032402602.0400001</v>
      </c>
    </row>
    <row r="61" spans="1:7" ht="9.75" customHeight="1">
      <c r="A61" s="98" t="s">
        <v>256</v>
      </c>
      <c r="B61" s="4"/>
      <c r="C61" s="99">
        <f>+C45</f>
        <v>978792207</v>
      </c>
      <c r="D61" s="4"/>
      <c r="E61" s="100">
        <v>1034026152.33</v>
      </c>
      <c r="F61" s="14"/>
      <c r="G61" s="100">
        <f>+G45</f>
        <v>1034026152.33</v>
      </c>
    </row>
    <row r="62" spans="1:7" ht="9.75" customHeight="1">
      <c r="A62" s="98" t="s">
        <v>259</v>
      </c>
      <c r="B62" s="4"/>
      <c r="C62" s="99">
        <f>+C49</f>
        <v>8146059.61</v>
      </c>
      <c r="D62" s="4"/>
      <c r="E62" s="100">
        <f>+E49</f>
        <v>1623550.29</v>
      </c>
      <c r="F62" s="14"/>
      <c r="G62" s="100">
        <f>+G49</f>
        <v>1623550.29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111" t="s">
        <v>239</v>
      </c>
      <c r="B64" s="4"/>
      <c r="C64" s="99">
        <f>+C15</f>
        <v>11275261771.39</v>
      </c>
      <c r="D64" s="4"/>
      <c r="E64" s="100">
        <f>+E15</f>
        <v>11962488910.78</v>
      </c>
      <c r="F64" s="14"/>
      <c r="G64" s="100">
        <f>+G15</f>
        <v>11553757283.87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101"/>
      <c r="B66" s="4"/>
      <c r="C66" s="102"/>
      <c r="D66" s="4"/>
      <c r="E66" s="220">
        <f>+E19</f>
        <v>850698.69</v>
      </c>
      <c r="F66" s="14"/>
      <c r="G66" s="220">
        <f>+G19</f>
        <v>850698.69</v>
      </c>
    </row>
    <row r="67" spans="1:7" ht="9.75" customHeight="1">
      <c r="A67" s="101" t="s">
        <v>242</v>
      </c>
      <c r="B67" s="4"/>
      <c r="C67" s="103"/>
      <c r="D67" s="104"/>
      <c r="E67" s="220"/>
      <c r="F67" s="14"/>
      <c r="G67" s="220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95" t="s">
        <v>263</v>
      </c>
      <c r="B69" s="4"/>
      <c r="C69" s="96">
        <f>+C58+C60-C64</f>
        <v>0</v>
      </c>
      <c r="D69" s="4"/>
      <c r="E69" s="97">
        <f>+E58+E60-E64+E66</f>
        <v>396728051.24999946</v>
      </c>
      <c r="F69" s="14"/>
      <c r="G69" s="97">
        <f>+G58+G60-G64+G66</f>
        <v>801944998.4299998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95" t="s">
        <v>264</v>
      </c>
      <c r="B71" s="4"/>
      <c r="C71" s="96">
        <f>+C69-C60</f>
        <v>-970646147.39</v>
      </c>
      <c r="D71" s="4"/>
      <c r="E71" s="97">
        <f>+E69-E60</f>
        <v>-635674550.7900007</v>
      </c>
      <c r="F71" s="14"/>
      <c r="G71" s="97">
        <f>+G69-G60</f>
        <v>-230457603.61000025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92" customFormat="1" ht="13.5" customHeight="1">
      <c r="A75" s="89" t="s">
        <v>247</v>
      </c>
      <c r="B75" s="26"/>
      <c r="C75" s="221" t="s">
        <v>254</v>
      </c>
      <c r="D75" s="26"/>
      <c r="E75" s="90" t="s">
        <v>232</v>
      </c>
      <c r="F75" s="91"/>
      <c r="G75" s="223" t="s">
        <v>233</v>
      </c>
    </row>
    <row r="76" spans="1:7" s="92" customFormat="1" ht="9.75" customHeight="1">
      <c r="A76" s="93"/>
      <c r="B76" s="28"/>
      <c r="C76" s="222"/>
      <c r="D76" s="28"/>
      <c r="E76" s="28"/>
      <c r="F76" s="94"/>
      <c r="G76" s="224"/>
    </row>
    <row r="77" spans="1:7" ht="9.75" customHeight="1">
      <c r="A77" s="111" t="s">
        <v>236</v>
      </c>
      <c r="B77" s="4"/>
      <c r="C77" s="99">
        <f>+C11</f>
        <v>11939720378</v>
      </c>
      <c r="D77" s="4"/>
      <c r="E77" s="100">
        <f>+E11</f>
        <v>13758942467.26</v>
      </c>
      <c r="F77" s="14"/>
      <c r="G77" s="100">
        <f>+G11</f>
        <v>13758942467.26</v>
      </c>
    </row>
    <row r="78" spans="1:7" ht="6" customHeight="1">
      <c r="A78" s="112"/>
      <c r="B78" s="21"/>
      <c r="C78" s="22"/>
      <c r="D78" s="21"/>
      <c r="E78" s="21"/>
      <c r="F78" s="22"/>
      <c r="G78" s="21"/>
    </row>
    <row r="79" spans="1:7" ht="9.75" customHeight="1">
      <c r="A79" s="111" t="s">
        <v>265</v>
      </c>
      <c r="B79" s="21"/>
      <c r="C79" s="99">
        <f>+C80-C81</f>
        <v>-31713056</v>
      </c>
      <c r="D79" s="21"/>
      <c r="E79" s="100">
        <f>+E80-E81</f>
        <v>-31713055.97</v>
      </c>
      <c r="F79" s="22"/>
      <c r="G79" s="100">
        <f>+G80-G81</f>
        <v>-31713055.97</v>
      </c>
    </row>
    <row r="80" spans="1:7" ht="9.75" customHeight="1">
      <c r="A80" s="98" t="s">
        <v>257</v>
      </c>
      <c r="B80" s="4"/>
      <c r="C80" s="99">
        <f>+C46</f>
        <v>0</v>
      </c>
      <c r="D80" s="4"/>
      <c r="E80" s="100">
        <f>+E46</f>
        <v>0</v>
      </c>
      <c r="F80" s="14"/>
      <c r="G80" s="100">
        <f>+G46</f>
        <v>0</v>
      </c>
    </row>
    <row r="81" spans="1:7" ht="9.75" customHeight="1">
      <c r="A81" s="98" t="s">
        <v>260</v>
      </c>
      <c r="B81" s="4"/>
      <c r="C81" s="99">
        <f>+C50</f>
        <v>31713056</v>
      </c>
      <c r="D81" s="4"/>
      <c r="E81" s="100">
        <f>+E50</f>
        <v>31713055.97</v>
      </c>
      <c r="F81" s="14"/>
      <c r="G81" s="100">
        <f>+G50</f>
        <v>31713055.97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111" t="s">
        <v>240</v>
      </c>
      <c r="B83" s="4"/>
      <c r="C83" s="99">
        <f>+C16</f>
        <v>11908007322</v>
      </c>
      <c r="D83" s="4"/>
      <c r="E83" s="100">
        <f>+E16</f>
        <v>13746628086.48</v>
      </c>
      <c r="F83" s="14"/>
      <c r="G83" s="100">
        <f>+G16</f>
        <v>13654473942.74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101"/>
      <c r="B85" s="4"/>
      <c r="C85" s="102">
        <v>0</v>
      </c>
      <c r="D85" s="4"/>
      <c r="E85" s="220">
        <f>+E21</f>
        <v>193934069.32</v>
      </c>
      <c r="F85" s="14"/>
      <c r="G85" s="220">
        <f>+G21</f>
        <v>193934069.32</v>
      </c>
    </row>
    <row r="86" spans="1:7" ht="9.75" customHeight="1">
      <c r="A86" s="101" t="s">
        <v>243</v>
      </c>
      <c r="B86" s="4"/>
      <c r="C86" s="103"/>
      <c r="D86" s="104"/>
      <c r="E86" s="220"/>
      <c r="F86" s="14"/>
      <c r="G86" s="220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95" t="s">
        <v>266</v>
      </c>
      <c r="B88" s="4"/>
      <c r="C88" s="96">
        <f>+C77+C79-C83+C85</f>
        <v>0</v>
      </c>
      <c r="D88" s="4">
        <f>+D77+D79-D83+D85</f>
        <v>0</v>
      </c>
      <c r="E88" s="97">
        <f>+E77+E79-E83+E85</f>
        <v>174535394.13000137</v>
      </c>
      <c r="F88" s="14">
        <f>+F77+F79-F83+F85</f>
        <v>0</v>
      </c>
      <c r="G88" s="97">
        <f>+G77+G79-G83+G85</f>
        <v>266689537.87000114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95" t="s">
        <v>267</v>
      </c>
      <c r="B90" s="4"/>
      <c r="C90" s="96">
        <v>31713056</v>
      </c>
      <c r="D90" s="4"/>
      <c r="E90" s="97">
        <f>+E88-E79</f>
        <v>206248450.10000136</v>
      </c>
      <c r="F90" s="14">
        <f>+F88-F79</f>
        <v>0</v>
      </c>
      <c r="G90" s="97">
        <f>+G88-G79</f>
        <v>298402593.8400011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37"/>
      <c r="F93" s="37"/>
      <c r="G93" s="37"/>
    </row>
  </sheetData>
  <sheetProtection/>
  <mergeCells count="20">
    <mergeCell ref="A1:G4"/>
    <mergeCell ref="C7:C8"/>
    <mergeCell ref="G7:G8"/>
    <mergeCell ref="C18:D18"/>
    <mergeCell ref="E19:E20"/>
    <mergeCell ref="G19:G20"/>
    <mergeCell ref="E21:E22"/>
    <mergeCell ref="G21:G22"/>
    <mergeCell ref="C32:C33"/>
    <mergeCell ref="G32:G33"/>
    <mergeCell ref="C42:C43"/>
    <mergeCell ref="G42:G43"/>
    <mergeCell ref="E85:E86"/>
    <mergeCell ref="G85:G86"/>
    <mergeCell ref="C56:C57"/>
    <mergeCell ref="G56:G57"/>
    <mergeCell ref="E66:E67"/>
    <mergeCell ref="G66:G67"/>
    <mergeCell ref="C75:C76"/>
    <mergeCell ref="G75:G76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0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9.140625" style="0" bestFit="1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35" t="s">
        <v>268</v>
      </c>
      <c r="B1" s="236"/>
      <c r="C1" s="236"/>
      <c r="D1" s="236"/>
      <c r="E1" s="236"/>
      <c r="F1" s="236"/>
      <c r="G1" s="236"/>
      <c r="H1" s="237"/>
    </row>
    <row r="2" spans="1:8" ht="12" customHeight="1">
      <c r="A2" s="238"/>
      <c r="B2" s="239"/>
      <c r="C2" s="239"/>
      <c r="D2" s="239"/>
      <c r="E2" s="239"/>
      <c r="F2" s="239"/>
      <c r="G2" s="239"/>
      <c r="H2" s="240"/>
    </row>
    <row r="3" spans="1:8" ht="10.5" customHeight="1">
      <c r="A3" s="238"/>
      <c r="B3" s="239"/>
      <c r="C3" s="239"/>
      <c r="D3" s="239"/>
      <c r="E3" s="239"/>
      <c r="F3" s="239"/>
      <c r="G3" s="239"/>
      <c r="H3" s="240"/>
    </row>
    <row r="4" spans="1:8" ht="14.25" customHeight="1">
      <c r="A4" s="241"/>
      <c r="B4" s="242"/>
      <c r="C4" s="242"/>
      <c r="D4" s="242"/>
      <c r="E4" s="242"/>
      <c r="F4" s="242"/>
      <c r="G4" s="242"/>
      <c r="H4" s="243"/>
    </row>
    <row r="5" spans="1:8" ht="6.75" customHeight="1">
      <c r="A5" s="244" t="s">
        <v>269</v>
      </c>
      <c r="B5" s="91"/>
      <c r="C5" s="247" t="s">
        <v>270</v>
      </c>
      <c r="D5" s="248"/>
      <c r="E5" s="248"/>
      <c r="F5" s="248"/>
      <c r="G5" s="248"/>
      <c r="H5" s="251" t="s">
        <v>271</v>
      </c>
    </row>
    <row r="6" spans="1:8" ht="4.5" customHeight="1">
      <c r="A6" s="245"/>
      <c r="B6" s="113"/>
      <c r="C6" s="249"/>
      <c r="D6" s="250"/>
      <c r="E6" s="250"/>
      <c r="F6" s="250"/>
      <c r="G6" s="250"/>
      <c r="H6" s="252"/>
    </row>
    <row r="7" spans="1:8" ht="5.25" customHeight="1">
      <c r="A7" s="245"/>
      <c r="B7" s="113"/>
      <c r="C7" s="251" t="s">
        <v>272</v>
      </c>
      <c r="D7" s="251" t="s">
        <v>273</v>
      </c>
      <c r="E7" s="251" t="s">
        <v>274</v>
      </c>
      <c r="F7" s="251" t="s">
        <v>232</v>
      </c>
      <c r="G7" s="244" t="s">
        <v>275</v>
      </c>
      <c r="H7" s="252"/>
    </row>
    <row r="8" spans="1:8" ht="4.5" customHeight="1">
      <c r="A8" s="245"/>
      <c r="B8" s="113"/>
      <c r="C8" s="252"/>
      <c r="D8" s="252"/>
      <c r="E8" s="252"/>
      <c r="F8" s="252"/>
      <c r="G8" s="245"/>
      <c r="H8" s="252"/>
    </row>
    <row r="9" spans="1:8" ht="7.5" customHeight="1">
      <c r="A9" s="245"/>
      <c r="B9" s="113"/>
      <c r="C9" s="252"/>
      <c r="D9" s="252"/>
      <c r="E9" s="252"/>
      <c r="F9" s="252"/>
      <c r="G9" s="245"/>
      <c r="H9" s="252"/>
    </row>
    <row r="10" spans="1:8" ht="2.25" customHeight="1">
      <c r="A10" s="246"/>
      <c r="B10" s="94"/>
      <c r="C10" s="253"/>
      <c r="D10" s="253"/>
      <c r="E10" s="28"/>
      <c r="F10" s="253"/>
      <c r="G10" s="246"/>
      <c r="H10" s="253"/>
    </row>
    <row r="11" spans="1:8" ht="11.25" customHeight="1">
      <c r="A11" s="114" t="s">
        <v>276</v>
      </c>
      <c r="B11" s="49"/>
      <c r="C11" s="49"/>
      <c r="D11" s="49"/>
      <c r="E11" s="49"/>
      <c r="F11" s="49"/>
      <c r="G11" s="49"/>
      <c r="H11" s="49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15" t="s">
        <v>277</v>
      </c>
      <c r="B13" s="4"/>
      <c r="C13" s="116">
        <v>770049021</v>
      </c>
      <c r="D13" s="116">
        <v>0</v>
      </c>
      <c r="E13" s="116">
        <v>770049021</v>
      </c>
      <c r="F13" s="116">
        <v>822587768.76</v>
      </c>
      <c r="G13" s="116">
        <v>822587768.76</v>
      </c>
      <c r="H13" s="117">
        <f>+G13-C13</f>
        <v>52538747.75999999</v>
      </c>
    </row>
    <row r="14" spans="1:8" ht="9.75" customHeight="1">
      <c r="A14" s="115" t="s">
        <v>278</v>
      </c>
      <c r="B14" s="4"/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7">
        <f aca="true" t="shared" si="0" ref="H14:H45">+G14-C14</f>
        <v>0</v>
      </c>
    </row>
    <row r="15" spans="1:8" ht="9.75" customHeight="1">
      <c r="A15" s="115" t="s">
        <v>279</v>
      </c>
      <c r="B15" s="4"/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7">
        <f t="shared" si="0"/>
        <v>0</v>
      </c>
    </row>
    <row r="16" spans="1:8" ht="9.75" customHeight="1">
      <c r="A16" s="115" t="s">
        <v>280</v>
      </c>
      <c r="B16" s="4"/>
      <c r="C16" s="116">
        <v>310783762</v>
      </c>
      <c r="D16" s="116">
        <v>0</v>
      </c>
      <c r="E16" s="116">
        <v>310783762</v>
      </c>
      <c r="F16" s="116">
        <v>365308256.93</v>
      </c>
      <c r="G16" s="116">
        <v>365308256.93</v>
      </c>
      <c r="H16" s="117">
        <f t="shared" si="0"/>
        <v>54524494.93000001</v>
      </c>
    </row>
    <row r="17" spans="1:8" ht="9.75" customHeight="1">
      <c r="A17" s="115" t="s">
        <v>281</v>
      </c>
      <c r="B17" s="4"/>
      <c r="C17" s="116">
        <v>25028368</v>
      </c>
      <c r="D17" s="116">
        <v>0</v>
      </c>
      <c r="E17" s="116">
        <v>25028368</v>
      </c>
      <c r="F17" s="116">
        <v>29292495.6</v>
      </c>
      <c r="G17" s="116">
        <v>29292495.6</v>
      </c>
      <c r="H17" s="117">
        <f t="shared" si="0"/>
        <v>4264127.6000000015</v>
      </c>
    </row>
    <row r="18" spans="1:8" ht="9.75" customHeight="1">
      <c r="A18" s="115" t="s">
        <v>282</v>
      </c>
      <c r="B18" s="4"/>
      <c r="C18" s="116">
        <v>150516882</v>
      </c>
      <c r="D18" s="116">
        <v>0</v>
      </c>
      <c r="E18" s="116">
        <v>150516882</v>
      </c>
      <c r="F18" s="116">
        <v>284010502.39</v>
      </c>
      <c r="G18" s="116">
        <v>284010502.39</v>
      </c>
      <c r="H18" s="117">
        <f t="shared" si="0"/>
        <v>133493620.38999999</v>
      </c>
    </row>
    <row r="19" spans="1:8" ht="9.75" customHeight="1">
      <c r="A19" s="115" t="s">
        <v>283</v>
      </c>
      <c r="B19" s="4"/>
      <c r="C19" s="116">
        <v>154437591</v>
      </c>
      <c r="D19" s="116">
        <v>0</v>
      </c>
      <c r="E19" s="116">
        <v>154437591</v>
      </c>
      <c r="F19" s="116">
        <v>258579887.89</v>
      </c>
      <c r="G19" s="116">
        <v>258579887.89</v>
      </c>
      <c r="H19" s="117">
        <f t="shared" si="0"/>
        <v>104142296.88999999</v>
      </c>
    </row>
    <row r="20" spans="1:8" s="19" customFormat="1" ht="9.75" customHeight="1">
      <c r="A20" s="115" t="s">
        <v>284</v>
      </c>
      <c r="B20" s="21"/>
      <c r="C20" s="116">
        <f>SUM(C21:C31)</f>
        <v>8482600000</v>
      </c>
      <c r="D20" s="116">
        <f>SUM(D21:D31)</f>
        <v>0</v>
      </c>
      <c r="E20" s="116">
        <f>SUM(E21:E31)</f>
        <v>8482600000</v>
      </c>
      <c r="F20" s="116">
        <f>SUM(F21:F31)</f>
        <v>8919757860</v>
      </c>
      <c r="G20" s="116">
        <f>SUM(G21:G31)</f>
        <v>8919757860</v>
      </c>
      <c r="H20" s="117">
        <f t="shared" si="0"/>
        <v>437157860</v>
      </c>
    </row>
    <row r="21" spans="1:8" ht="9.75" customHeight="1">
      <c r="A21" s="118" t="s">
        <v>285</v>
      </c>
      <c r="B21" s="4"/>
      <c r="C21" s="116">
        <v>6568700000</v>
      </c>
      <c r="D21" s="116">
        <v>0</v>
      </c>
      <c r="E21" s="116">
        <v>6568700000</v>
      </c>
      <c r="F21" s="116">
        <v>6511899194</v>
      </c>
      <c r="G21" s="116">
        <v>6511899194</v>
      </c>
      <c r="H21" s="117">
        <f t="shared" si="0"/>
        <v>-56800806</v>
      </c>
    </row>
    <row r="22" spans="1:8" ht="9.75" customHeight="1">
      <c r="A22" s="118" t="s">
        <v>286</v>
      </c>
      <c r="B22" s="4"/>
      <c r="C22" s="116">
        <v>544200000</v>
      </c>
      <c r="D22" s="116">
        <v>0</v>
      </c>
      <c r="E22" s="116">
        <v>544200000</v>
      </c>
      <c r="F22" s="116">
        <v>498097337</v>
      </c>
      <c r="G22" s="116">
        <v>498097337</v>
      </c>
      <c r="H22" s="117">
        <f t="shared" si="0"/>
        <v>-46102663</v>
      </c>
    </row>
    <row r="23" spans="1:8" ht="9.75" customHeight="1">
      <c r="A23" s="118" t="s">
        <v>287</v>
      </c>
      <c r="B23" s="4"/>
      <c r="C23" s="116">
        <v>352500000</v>
      </c>
      <c r="D23" s="116">
        <v>0</v>
      </c>
      <c r="E23" s="116">
        <v>352500000</v>
      </c>
      <c r="F23" s="116">
        <v>300422288</v>
      </c>
      <c r="G23" s="116">
        <v>300422288</v>
      </c>
      <c r="H23" s="117">
        <f t="shared" si="0"/>
        <v>-52077712</v>
      </c>
    </row>
    <row r="24" spans="1:8" ht="9.75" customHeight="1">
      <c r="A24" s="118" t="s">
        <v>288</v>
      </c>
      <c r="B24" s="4"/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7">
        <f t="shared" si="0"/>
        <v>0</v>
      </c>
    </row>
    <row r="25" spans="1:8" ht="9.75" customHeight="1">
      <c r="A25" s="118" t="s">
        <v>289</v>
      </c>
      <c r="B25" s="4"/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7">
        <f t="shared" si="0"/>
        <v>0</v>
      </c>
    </row>
    <row r="26" spans="1:8" ht="9.75" customHeight="1">
      <c r="A26" s="118" t="s">
        <v>290</v>
      </c>
      <c r="B26" s="4"/>
      <c r="C26" s="116">
        <v>143000000</v>
      </c>
      <c r="D26" s="116">
        <v>0</v>
      </c>
      <c r="E26" s="116">
        <v>143000000</v>
      </c>
      <c r="F26" s="116">
        <v>180662768</v>
      </c>
      <c r="G26" s="116">
        <v>180662768</v>
      </c>
      <c r="H26" s="117">
        <f t="shared" si="0"/>
        <v>37662768</v>
      </c>
    </row>
    <row r="27" spans="1:8" ht="9.75" customHeight="1">
      <c r="A27" s="118" t="s">
        <v>291</v>
      </c>
      <c r="B27" s="4"/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7">
        <f t="shared" si="0"/>
        <v>0</v>
      </c>
    </row>
    <row r="28" spans="1:8" ht="9.75" customHeight="1">
      <c r="A28" s="118" t="s">
        <v>292</v>
      </c>
      <c r="B28" s="4"/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7">
        <f t="shared" si="0"/>
        <v>0</v>
      </c>
    </row>
    <row r="29" spans="1:8" ht="9.75" customHeight="1">
      <c r="A29" s="118" t="s">
        <v>293</v>
      </c>
      <c r="B29" s="4"/>
      <c r="C29" s="116">
        <v>237200000</v>
      </c>
      <c r="D29" s="116">
        <v>0</v>
      </c>
      <c r="E29" s="116">
        <v>237200000</v>
      </c>
      <c r="F29" s="116">
        <v>226193838</v>
      </c>
      <c r="G29" s="116">
        <v>226193838</v>
      </c>
      <c r="H29" s="117">
        <f t="shared" si="0"/>
        <v>-11006162</v>
      </c>
    </row>
    <row r="30" spans="1:8" ht="9.75" customHeight="1">
      <c r="A30" s="118" t="s">
        <v>294</v>
      </c>
      <c r="B30" s="4"/>
      <c r="C30" s="116">
        <v>637000000</v>
      </c>
      <c r="D30" s="116">
        <v>0</v>
      </c>
      <c r="E30" s="116">
        <v>637000000</v>
      </c>
      <c r="F30" s="116">
        <v>1202482435</v>
      </c>
      <c r="G30" s="116">
        <v>1202482435</v>
      </c>
      <c r="H30" s="117">
        <f t="shared" si="0"/>
        <v>565482435</v>
      </c>
    </row>
    <row r="31" spans="1:8" ht="9.75" customHeight="1">
      <c r="A31" s="234" t="s">
        <v>295</v>
      </c>
      <c r="B31" s="4"/>
      <c r="C31" s="230">
        <v>0</v>
      </c>
      <c r="D31" s="230">
        <v>0</v>
      </c>
      <c r="E31" s="230">
        <v>0</v>
      </c>
      <c r="F31" s="230">
        <v>0</v>
      </c>
      <c r="G31" s="230">
        <v>0</v>
      </c>
      <c r="H31" s="230">
        <f t="shared" si="0"/>
        <v>0</v>
      </c>
    </row>
    <row r="32" spans="1:8" ht="9.75" customHeight="1">
      <c r="A32" s="234"/>
      <c r="B32" s="4"/>
      <c r="C32" s="230"/>
      <c r="D32" s="230"/>
      <c r="E32" s="230"/>
      <c r="F32" s="230"/>
      <c r="G32" s="230"/>
      <c r="H32" s="230">
        <f t="shared" si="0"/>
        <v>0</v>
      </c>
    </row>
    <row r="33" spans="1:10" ht="9.75" customHeight="1">
      <c r="A33" s="115" t="s">
        <v>296</v>
      </c>
      <c r="B33" s="4"/>
      <c r="C33" s="116">
        <f>SUM(C34:C38)</f>
        <v>411200000</v>
      </c>
      <c r="D33" s="116">
        <f>SUM(D34:D38)</f>
        <v>0</v>
      </c>
      <c r="E33" s="116">
        <f>SUM(E34:E38)</f>
        <v>411200000</v>
      </c>
      <c r="F33" s="116">
        <f>SUM(F34:F38)</f>
        <v>304981977.73</v>
      </c>
      <c r="G33" s="116">
        <v>301467298</v>
      </c>
      <c r="H33" s="116">
        <f t="shared" si="0"/>
        <v>-109732702</v>
      </c>
      <c r="I33" s="37"/>
      <c r="J33" s="37"/>
    </row>
    <row r="34" spans="1:8" ht="9.75" customHeight="1">
      <c r="A34" s="118" t="s">
        <v>297</v>
      </c>
      <c r="B34" s="4"/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7">
        <f t="shared" si="0"/>
        <v>0</v>
      </c>
    </row>
    <row r="35" spans="1:8" ht="9.75" customHeight="1">
      <c r="A35" s="118" t="s">
        <v>298</v>
      </c>
      <c r="B35" s="4"/>
      <c r="C35" s="116">
        <v>10200000</v>
      </c>
      <c r="D35" s="116">
        <v>0</v>
      </c>
      <c r="E35" s="116">
        <v>10200000</v>
      </c>
      <c r="F35" s="116">
        <v>10253088</v>
      </c>
      <c r="G35" s="116">
        <v>10253088</v>
      </c>
      <c r="H35" s="117">
        <f t="shared" si="0"/>
        <v>53088</v>
      </c>
    </row>
    <row r="36" spans="1:8" ht="9.75" customHeight="1">
      <c r="A36" s="118" t="s">
        <v>299</v>
      </c>
      <c r="B36" s="4"/>
      <c r="C36" s="116">
        <v>36400000</v>
      </c>
      <c r="D36" s="116">
        <v>0</v>
      </c>
      <c r="E36" s="116">
        <v>36400000</v>
      </c>
      <c r="F36" s="116">
        <v>32112772.72</v>
      </c>
      <c r="G36" s="116">
        <v>32112772.72</v>
      </c>
      <c r="H36" s="117">
        <f t="shared" si="0"/>
        <v>-4287227.280000001</v>
      </c>
    </row>
    <row r="37" spans="1:8" ht="9.75" customHeight="1">
      <c r="A37" s="118" t="s">
        <v>300</v>
      </c>
      <c r="B37" s="4"/>
      <c r="C37" s="116">
        <v>25500000</v>
      </c>
      <c r="D37" s="116">
        <v>0</v>
      </c>
      <c r="E37" s="116">
        <v>25500000</v>
      </c>
      <c r="F37" s="116">
        <v>14802200</v>
      </c>
      <c r="G37" s="116">
        <v>14802200</v>
      </c>
      <c r="H37" s="117">
        <f t="shared" si="0"/>
        <v>-10697800</v>
      </c>
    </row>
    <row r="38" spans="1:8" ht="9.75" customHeight="1">
      <c r="A38" s="118" t="s">
        <v>301</v>
      </c>
      <c r="B38" s="4"/>
      <c r="C38" s="116">
        <v>339100000</v>
      </c>
      <c r="D38" s="116">
        <v>0</v>
      </c>
      <c r="E38" s="116">
        <v>339100000</v>
      </c>
      <c r="F38" s="116">
        <v>247813917.01</v>
      </c>
      <c r="G38" s="116">
        <v>244299237.28</v>
      </c>
      <c r="H38" s="116">
        <f t="shared" si="0"/>
        <v>-94800762.72</v>
      </c>
    </row>
    <row r="39" spans="1:8" ht="9.75" customHeight="1">
      <c r="A39" s="115" t="s">
        <v>302</v>
      </c>
      <c r="B39" s="4"/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7">
        <f t="shared" si="0"/>
        <v>0</v>
      </c>
    </row>
    <row r="40" spans="1:8" ht="9.75" customHeight="1">
      <c r="A40" s="115" t="s">
        <v>303</v>
      </c>
      <c r="B40" s="4"/>
      <c r="C40" s="116">
        <v>0</v>
      </c>
      <c r="D40" s="116">
        <v>0</v>
      </c>
      <c r="E40" s="116">
        <v>0</v>
      </c>
      <c r="F40" s="116">
        <f>+F41</f>
        <v>341444912</v>
      </c>
      <c r="G40" s="116">
        <f>+G41</f>
        <v>341444912</v>
      </c>
      <c r="H40" s="117">
        <f t="shared" si="0"/>
        <v>341444912</v>
      </c>
    </row>
    <row r="41" spans="1:8" ht="9.75" customHeight="1">
      <c r="A41" s="118" t="s">
        <v>304</v>
      </c>
      <c r="B41" s="4"/>
      <c r="C41" s="116">
        <v>0</v>
      </c>
      <c r="D41" s="116">
        <v>0</v>
      </c>
      <c r="E41" s="116">
        <v>0</v>
      </c>
      <c r="F41" s="116">
        <v>341444912</v>
      </c>
      <c r="G41" s="116">
        <v>341444912</v>
      </c>
      <c r="H41" s="117">
        <f t="shared" si="0"/>
        <v>341444912</v>
      </c>
    </row>
    <row r="42" spans="1:8" ht="9.75" customHeight="1">
      <c r="A42" s="115" t="s">
        <v>305</v>
      </c>
      <c r="B42" s="4"/>
      <c r="C42" s="116">
        <f>SUM(C43:C44)</f>
        <v>0</v>
      </c>
      <c r="D42" s="116">
        <f>SUM(D43:D44)</f>
        <v>0</v>
      </c>
      <c r="E42" s="116">
        <f>SUM(E43:E44)</f>
        <v>0</v>
      </c>
      <c r="F42" s="116">
        <f>SUM(F43:F44)</f>
        <v>0</v>
      </c>
      <c r="G42" s="116">
        <f>SUM(G43:G44)</f>
        <v>0</v>
      </c>
      <c r="H42" s="117">
        <f t="shared" si="0"/>
        <v>0</v>
      </c>
    </row>
    <row r="43" spans="1:8" ht="9.75" customHeight="1">
      <c r="A43" s="118" t="s">
        <v>306</v>
      </c>
      <c r="B43" s="4"/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7">
        <f t="shared" si="0"/>
        <v>0</v>
      </c>
    </row>
    <row r="44" spans="1:8" ht="9.75" customHeight="1">
      <c r="A44" s="118" t="s">
        <v>307</v>
      </c>
      <c r="B44" s="4"/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7">
        <f t="shared" si="0"/>
        <v>0</v>
      </c>
    </row>
    <row r="45" spans="1:10" ht="9.75" customHeight="1">
      <c r="A45" s="231" t="s">
        <v>308</v>
      </c>
      <c r="B45" s="4"/>
      <c r="C45" s="119">
        <f>+C13+C14+C15+C16+C17+C18+C19+C20+C33+C39+C40+C42</f>
        <v>10304615624</v>
      </c>
      <c r="D45" s="119">
        <f>+D13+D14+D15+D16+D17+D18+D19+D20+D33+D39+D40+D42</f>
        <v>0</v>
      </c>
      <c r="E45" s="119">
        <f>+E13+E14+E15+E16+E17+E18+E19+E20+E33+E39+E40+E42</f>
        <v>10304615624</v>
      </c>
      <c r="F45" s="119">
        <f>+F13+F14+F15+F16+F17+F18+F19+F20+F33+F39+F40+F42</f>
        <v>11325963661.3</v>
      </c>
      <c r="G45" s="119">
        <f>+G13+G14+G15+G16+G17+G18+G19+G20+G33+G39+G40+G42</f>
        <v>11322448981.57</v>
      </c>
      <c r="H45" s="120">
        <f t="shared" si="0"/>
        <v>1017833357.5699997</v>
      </c>
      <c r="J45" s="37"/>
    </row>
    <row r="46" spans="1:8" ht="12.75">
      <c r="A46" s="231"/>
      <c r="B46" s="4"/>
      <c r="C46" s="4"/>
      <c r="D46" s="4"/>
      <c r="E46" s="116"/>
      <c r="F46" s="4"/>
      <c r="G46" s="4"/>
      <c r="H46" s="121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37"/>
    </row>
    <row r="48" spans="1:8" ht="12.75">
      <c r="A48" s="122" t="s">
        <v>309</v>
      </c>
      <c r="B48" s="4"/>
      <c r="C48" s="123"/>
      <c r="D48" s="123"/>
      <c r="E48" s="123"/>
      <c r="F48" s="123"/>
      <c r="G48" s="123"/>
      <c r="H48" s="120"/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22" t="s">
        <v>310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15" t="s">
        <v>311</v>
      </c>
      <c r="B52" s="4"/>
      <c r="C52" s="100">
        <f aca="true" t="shared" si="1" ref="C52:H52">SUM(C53:C60)</f>
        <v>9380500943</v>
      </c>
      <c r="D52" s="100">
        <f t="shared" si="1"/>
        <v>0</v>
      </c>
      <c r="E52" s="100">
        <f t="shared" si="1"/>
        <v>9380500943</v>
      </c>
      <c r="F52" s="100">
        <f t="shared" si="1"/>
        <v>10124148499.37</v>
      </c>
      <c r="G52" s="100">
        <f t="shared" si="1"/>
        <v>10124148499.37</v>
      </c>
      <c r="H52" s="124">
        <f t="shared" si="1"/>
        <v>743647556.3699996</v>
      </c>
    </row>
    <row r="53" spans="1:8" ht="9.75" customHeight="1">
      <c r="A53" s="118" t="s">
        <v>312</v>
      </c>
      <c r="B53" s="4"/>
      <c r="C53" s="125">
        <v>5100941816</v>
      </c>
      <c r="D53" s="125">
        <v>0</v>
      </c>
      <c r="E53" s="125">
        <v>5100941816</v>
      </c>
      <c r="F53" s="125">
        <v>5334550335.61</v>
      </c>
      <c r="G53" s="125">
        <v>5334550335.61</v>
      </c>
      <c r="H53" s="126">
        <f>+G53-C53</f>
        <v>233608519.60999966</v>
      </c>
    </row>
    <row r="54" spans="1:8" ht="9.75" customHeight="1">
      <c r="A54" s="118" t="s">
        <v>313</v>
      </c>
      <c r="B54" s="4"/>
      <c r="C54" s="100">
        <v>1665662911</v>
      </c>
      <c r="D54" s="100">
        <v>0</v>
      </c>
      <c r="E54" s="100">
        <v>1665662911</v>
      </c>
      <c r="F54" s="100">
        <v>1727333616</v>
      </c>
      <c r="G54" s="100">
        <v>1727333616</v>
      </c>
      <c r="H54" s="124">
        <f>+G54-C54</f>
        <v>61670705</v>
      </c>
    </row>
    <row r="55" spans="1:8" ht="9.75" customHeight="1">
      <c r="A55" s="118" t="s">
        <v>314</v>
      </c>
      <c r="B55" s="4"/>
      <c r="C55" s="100">
        <v>732537398</v>
      </c>
      <c r="D55" s="100">
        <v>0</v>
      </c>
      <c r="E55" s="100">
        <v>732537398</v>
      </c>
      <c r="F55" s="100">
        <v>864079392</v>
      </c>
      <c r="G55" s="100">
        <v>864079392</v>
      </c>
      <c r="H55" s="124">
        <f aca="true" t="shared" si="2" ref="H55:H60">+G55-C55</f>
        <v>131541994</v>
      </c>
    </row>
    <row r="56" spans="1:8" ht="20.25" customHeight="1">
      <c r="A56" s="118" t="s">
        <v>315</v>
      </c>
      <c r="B56" s="4"/>
      <c r="C56" s="125">
        <v>753812571</v>
      </c>
      <c r="D56" s="125">
        <v>0</v>
      </c>
      <c r="E56" s="125">
        <v>753812571</v>
      </c>
      <c r="F56" s="125">
        <v>859969957</v>
      </c>
      <c r="G56" s="125">
        <v>859969957</v>
      </c>
      <c r="H56" s="126">
        <f t="shared" si="2"/>
        <v>106157386</v>
      </c>
    </row>
    <row r="57" spans="1:8" ht="9.75" customHeight="1">
      <c r="A57" s="118" t="s">
        <v>316</v>
      </c>
      <c r="B57" s="4"/>
      <c r="C57" s="100">
        <v>410288768</v>
      </c>
      <c r="D57" s="100">
        <v>0</v>
      </c>
      <c r="E57" s="100">
        <v>410288768</v>
      </c>
      <c r="F57" s="100">
        <v>517206066</v>
      </c>
      <c r="G57" s="100">
        <v>517206066</v>
      </c>
      <c r="H57" s="124">
        <f t="shared" si="2"/>
        <v>106917298</v>
      </c>
    </row>
    <row r="58" spans="1:8" ht="9.75" customHeight="1">
      <c r="A58" s="118" t="s">
        <v>317</v>
      </c>
      <c r="B58" s="4"/>
      <c r="C58" s="125">
        <v>104610420</v>
      </c>
      <c r="D58" s="125">
        <v>0</v>
      </c>
      <c r="E58" s="125">
        <v>104610420</v>
      </c>
      <c r="F58" s="125">
        <v>109622212.76</v>
      </c>
      <c r="G58" s="125">
        <v>109622212.76</v>
      </c>
      <c r="H58" s="126">
        <f t="shared" si="2"/>
        <v>5011792.760000005</v>
      </c>
    </row>
    <row r="59" spans="1:8" ht="22.5" customHeight="1">
      <c r="A59" s="118" t="s">
        <v>318</v>
      </c>
      <c r="B59" s="4"/>
      <c r="C59" s="125">
        <v>131108662</v>
      </c>
      <c r="D59" s="125">
        <v>0</v>
      </c>
      <c r="E59" s="125">
        <v>131108662</v>
      </c>
      <c r="F59" s="125">
        <v>167385394</v>
      </c>
      <c r="G59" s="125">
        <v>167385394</v>
      </c>
      <c r="H59" s="126">
        <f t="shared" si="2"/>
        <v>36276732</v>
      </c>
    </row>
    <row r="60" spans="1:8" ht="21" customHeight="1">
      <c r="A60" s="127" t="s">
        <v>319</v>
      </c>
      <c r="B60" s="4"/>
      <c r="C60" s="100">
        <v>481538397</v>
      </c>
      <c r="D60" s="100">
        <v>0</v>
      </c>
      <c r="E60" s="100">
        <v>481538397</v>
      </c>
      <c r="F60" s="100">
        <v>544001526</v>
      </c>
      <c r="G60" s="100">
        <v>544001526</v>
      </c>
      <c r="H60" s="124">
        <f t="shared" si="2"/>
        <v>62463129</v>
      </c>
    </row>
    <row r="61" spans="1:8" ht="9.75" customHeight="1">
      <c r="A61" s="115" t="s">
        <v>320</v>
      </c>
      <c r="B61" s="4"/>
      <c r="C61" s="100">
        <f aca="true" t="shared" si="3" ref="C61:H61">SUM(C62:C65)</f>
        <v>2559219435</v>
      </c>
      <c r="D61" s="100">
        <f t="shared" si="3"/>
        <v>0</v>
      </c>
      <c r="E61" s="100">
        <f t="shared" si="3"/>
        <v>2559219435</v>
      </c>
      <c r="F61" s="100">
        <f t="shared" si="3"/>
        <v>3634793967.89</v>
      </c>
      <c r="G61" s="100">
        <f t="shared" si="3"/>
        <v>3634793967.89</v>
      </c>
      <c r="H61" s="124">
        <f t="shared" si="3"/>
        <v>1075574532.8899999</v>
      </c>
    </row>
    <row r="62" spans="1:8" ht="9.75" customHeight="1">
      <c r="A62" s="118" t="s">
        <v>321</v>
      </c>
      <c r="B62" s="4"/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24">
        <f>+G62-C62</f>
        <v>0</v>
      </c>
    </row>
    <row r="63" spans="1:8" ht="9.75" customHeight="1">
      <c r="A63" s="118" t="s">
        <v>322</v>
      </c>
      <c r="B63" s="4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24">
        <f>+G63-C63</f>
        <v>0</v>
      </c>
    </row>
    <row r="64" spans="1:8" ht="9.75" customHeight="1">
      <c r="A64" s="118" t="s">
        <v>323</v>
      </c>
      <c r="B64" s="4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24">
        <f>+G64-C64</f>
        <v>0</v>
      </c>
    </row>
    <row r="65" spans="1:8" ht="9.75" customHeight="1">
      <c r="A65" s="118" t="s">
        <v>324</v>
      </c>
      <c r="B65" s="4"/>
      <c r="C65" s="100">
        <v>2559219435</v>
      </c>
      <c r="D65" s="100">
        <v>0</v>
      </c>
      <c r="E65" s="100">
        <v>2559219435</v>
      </c>
      <c r="F65" s="100">
        <v>3634793967.89</v>
      </c>
      <c r="G65" s="100">
        <v>3634793967.89</v>
      </c>
      <c r="H65" s="124">
        <f>+G65-C65</f>
        <v>1075574532.8899999</v>
      </c>
    </row>
    <row r="66" spans="1:8" ht="9.75" customHeight="1">
      <c r="A66" s="115" t="s">
        <v>325</v>
      </c>
      <c r="B66" s="4"/>
      <c r="C66" s="100">
        <f aca="true" t="shared" si="4" ref="C66:H66">+C67+C68</f>
        <v>0</v>
      </c>
      <c r="D66" s="100">
        <f t="shared" si="4"/>
        <v>0</v>
      </c>
      <c r="E66" s="100">
        <f t="shared" si="4"/>
        <v>0</v>
      </c>
      <c r="F66" s="100">
        <f t="shared" si="4"/>
        <v>0</v>
      </c>
      <c r="G66" s="100">
        <f t="shared" si="4"/>
        <v>0</v>
      </c>
      <c r="H66" s="124">
        <f t="shared" si="4"/>
        <v>0</v>
      </c>
    </row>
    <row r="67" spans="1:8" ht="21.75" customHeight="1">
      <c r="A67" s="118" t="s">
        <v>326</v>
      </c>
      <c r="B67" s="4"/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6">
        <f>+G67-C67</f>
        <v>0</v>
      </c>
    </row>
    <row r="68" spans="1:8" ht="9.75" customHeight="1">
      <c r="A68" s="118" t="s">
        <v>327</v>
      </c>
      <c r="B68" s="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24">
        <f>+G68-C68</f>
        <v>0</v>
      </c>
    </row>
    <row r="69" spans="1:8" ht="22.5" customHeight="1">
      <c r="A69" s="115" t="s">
        <v>328</v>
      </c>
      <c r="B69" s="4"/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6">
        <f>+G69-C69</f>
        <v>0</v>
      </c>
    </row>
    <row r="70" spans="1:8" ht="9.75" customHeight="1">
      <c r="A70" s="115" t="s">
        <v>329</v>
      </c>
      <c r="B70" s="4"/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24">
        <f>+G70-C70</f>
        <v>0</v>
      </c>
    </row>
    <row r="71" spans="1:8" ht="9.75" customHeight="1">
      <c r="A71" s="232" t="s">
        <v>330</v>
      </c>
      <c r="B71" s="4"/>
      <c r="C71" s="120">
        <f aca="true" t="shared" si="5" ref="C71:H71">+C52+C61+C66+C69+C70</f>
        <v>11939720378</v>
      </c>
      <c r="D71" s="120">
        <f t="shared" si="5"/>
        <v>0</v>
      </c>
      <c r="E71" s="120">
        <f t="shared" si="5"/>
        <v>11939720378</v>
      </c>
      <c r="F71" s="120">
        <f>+F52+F61+F66+F69+F70</f>
        <v>13758942467.26</v>
      </c>
      <c r="G71" s="120">
        <f t="shared" si="5"/>
        <v>13758942467.26</v>
      </c>
      <c r="H71" s="120">
        <f t="shared" si="5"/>
        <v>1819222089.2599995</v>
      </c>
    </row>
    <row r="72" spans="1:8" ht="3" customHeight="1">
      <c r="A72" s="231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22" t="s">
        <v>331</v>
      </c>
      <c r="B74" s="4"/>
      <c r="C74" s="120">
        <f aca="true" t="shared" si="6" ref="C74:H74">+C76</f>
        <v>978792207</v>
      </c>
      <c r="D74" s="120">
        <f t="shared" si="6"/>
        <v>0</v>
      </c>
      <c r="E74" s="120">
        <f t="shared" si="6"/>
        <v>978792207</v>
      </c>
      <c r="F74" s="120">
        <f t="shared" si="6"/>
        <v>1034026152.33</v>
      </c>
      <c r="G74" s="120">
        <f t="shared" si="6"/>
        <v>1034026152.33</v>
      </c>
      <c r="H74" s="120">
        <f t="shared" si="6"/>
        <v>55233945.33000004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15" t="s">
        <v>332</v>
      </c>
      <c r="B76" s="4"/>
      <c r="C76" s="116">
        <v>978792207</v>
      </c>
      <c r="D76" s="116">
        <v>0</v>
      </c>
      <c r="E76" s="116">
        <v>978792207</v>
      </c>
      <c r="F76" s="116">
        <v>1034026152.33</v>
      </c>
      <c r="G76" s="117">
        <v>1034026152.33</v>
      </c>
      <c r="H76" s="117">
        <f>+G76-C76</f>
        <v>55233945.33000004</v>
      </c>
    </row>
    <row r="77" spans="1:8" s="132" customFormat="1" ht="13.5" customHeight="1">
      <c r="A77" s="128" t="s">
        <v>333</v>
      </c>
      <c r="B77" s="129"/>
      <c r="C77" s="130">
        <f aca="true" t="shared" si="7" ref="C77:H77">+C45+C71+C74</f>
        <v>23223128209</v>
      </c>
      <c r="D77" s="130">
        <f t="shared" si="7"/>
        <v>0</v>
      </c>
      <c r="E77" s="130">
        <f t="shared" si="7"/>
        <v>23223128209</v>
      </c>
      <c r="F77" s="130">
        <f t="shared" si="7"/>
        <v>26118932280.89</v>
      </c>
      <c r="G77" s="130">
        <f t="shared" si="7"/>
        <v>26115417601.160004</v>
      </c>
      <c r="H77" s="131">
        <f t="shared" si="7"/>
        <v>2892289392.159999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133" t="s">
        <v>334</v>
      </c>
      <c r="B79" s="4"/>
      <c r="C79" s="4"/>
      <c r="D79" s="4"/>
      <c r="E79" s="4"/>
      <c r="F79" s="4"/>
      <c r="G79" s="4"/>
      <c r="H79" s="4"/>
    </row>
    <row r="80" spans="1:8" ht="3.75" customHeight="1">
      <c r="A80" s="134"/>
      <c r="B80" s="4"/>
      <c r="C80" s="4"/>
      <c r="D80" s="4"/>
      <c r="E80" s="4"/>
      <c r="F80" s="4"/>
      <c r="G80" s="4"/>
      <c r="H80" s="4"/>
    </row>
    <row r="81" spans="1:8" ht="9.75" customHeight="1">
      <c r="A81" s="233" t="s">
        <v>335</v>
      </c>
      <c r="B81" s="4"/>
      <c r="C81" s="116">
        <v>978792207</v>
      </c>
      <c r="D81" s="116">
        <v>0</v>
      </c>
      <c r="E81" s="116">
        <v>978792207</v>
      </c>
      <c r="F81" s="116">
        <f>+F76</f>
        <v>1034026152.33</v>
      </c>
      <c r="G81" s="116">
        <f>+G76</f>
        <v>1034026152.33</v>
      </c>
      <c r="H81" s="117">
        <f>+G81-C81</f>
        <v>55233945.33000004</v>
      </c>
    </row>
    <row r="82" spans="1:8" ht="12.75">
      <c r="A82" s="233"/>
      <c r="B82" s="4"/>
      <c r="C82" s="4"/>
      <c r="D82" s="4"/>
      <c r="E82" s="4"/>
      <c r="F82" s="4"/>
      <c r="G82" s="4"/>
      <c r="H82" s="4"/>
    </row>
    <row r="83" spans="1:8" ht="9.75" customHeight="1">
      <c r="A83" s="233" t="s">
        <v>336</v>
      </c>
      <c r="B83" s="4"/>
      <c r="C83" s="116">
        <v>0</v>
      </c>
      <c r="D83" s="116">
        <v>0</v>
      </c>
      <c r="E83" s="116">
        <v>0</v>
      </c>
      <c r="F83" s="116">
        <v>0</v>
      </c>
      <c r="G83" s="116">
        <v>0</v>
      </c>
      <c r="H83" s="117">
        <f>+G83-C83</f>
        <v>0</v>
      </c>
    </row>
    <row r="84" spans="1:8" ht="12.75">
      <c r="A84" s="233"/>
      <c r="B84" s="4"/>
      <c r="C84" s="4"/>
      <c r="D84" s="4"/>
      <c r="E84" s="4"/>
      <c r="F84" s="4"/>
      <c r="G84" s="4"/>
      <c r="H84" s="4"/>
    </row>
    <row r="85" spans="1:8" ht="12.75">
      <c r="A85" s="135" t="s">
        <v>337</v>
      </c>
      <c r="B85" s="5"/>
      <c r="C85" s="136">
        <f>+C81+C83</f>
        <v>978792207</v>
      </c>
      <c r="D85" s="136">
        <f>+D83+D81</f>
        <v>0</v>
      </c>
      <c r="E85" s="136">
        <f>+E83+E81</f>
        <v>978792207</v>
      </c>
      <c r="F85" s="136">
        <f>+F83+F81</f>
        <v>1034026152.33</v>
      </c>
      <c r="G85" s="136">
        <f>+G83+G81</f>
        <v>1034026152.33</v>
      </c>
      <c r="H85" s="137">
        <f>+H83+H81</f>
        <v>55233945.33000004</v>
      </c>
    </row>
    <row r="86" ht="11.25" customHeight="1"/>
  </sheetData>
  <sheetProtection/>
  <mergeCells count="20"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5" r:id="rId1"/>
  <ignoredErrors>
    <ignoredError sqref="C33:F33 G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35" t="s">
        <v>338</v>
      </c>
      <c r="B1" s="236"/>
      <c r="C1" s="236"/>
      <c r="D1" s="236"/>
      <c r="E1" s="236"/>
      <c r="F1" s="236"/>
      <c r="G1" s="236"/>
      <c r="H1" s="236"/>
      <c r="I1" s="237"/>
    </row>
    <row r="2" spans="1:9" ht="11.25" customHeight="1">
      <c r="A2" s="238"/>
      <c r="B2" s="239"/>
      <c r="C2" s="239"/>
      <c r="D2" s="239"/>
      <c r="E2" s="239"/>
      <c r="F2" s="239"/>
      <c r="G2" s="239"/>
      <c r="H2" s="239"/>
      <c r="I2" s="240"/>
    </row>
    <row r="3" spans="1:9" ht="11.25" customHeight="1">
      <c r="A3" s="238"/>
      <c r="B3" s="239"/>
      <c r="C3" s="239"/>
      <c r="D3" s="239"/>
      <c r="E3" s="239"/>
      <c r="F3" s="239"/>
      <c r="G3" s="239"/>
      <c r="H3" s="239"/>
      <c r="I3" s="240"/>
    </row>
    <row r="4" spans="1:9" ht="11.25" customHeight="1">
      <c r="A4" s="238"/>
      <c r="B4" s="239"/>
      <c r="C4" s="239"/>
      <c r="D4" s="239"/>
      <c r="E4" s="239"/>
      <c r="F4" s="239"/>
      <c r="G4" s="239"/>
      <c r="H4" s="239"/>
      <c r="I4" s="240"/>
    </row>
    <row r="5" spans="1:9" ht="16.5" customHeight="1">
      <c r="A5" s="241"/>
      <c r="B5" s="242"/>
      <c r="C5" s="242"/>
      <c r="D5" s="242"/>
      <c r="E5" s="242"/>
      <c r="F5" s="242"/>
      <c r="G5" s="242"/>
      <c r="H5" s="242"/>
      <c r="I5" s="243"/>
    </row>
    <row r="6" spans="1:9" ht="12.75">
      <c r="A6" s="268" t="s">
        <v>0</v>
      </c>
      <c r="B6" s="269"/>
      <c r="C6" s="274" t="s">
        <v>339</v>
      </c>
      <c r="D6" s="274"/>
      <c r="E6" s="274"/>
      <c r="F6" s="274"/>
      <c r="G6" s="274"/>
      <c r="H6" s="275" t="s">
        <v>340</v>
      </c>
      <c r="I6" s="275"/>
    </row>
    <row r="7" spans="1:9" ht="12.75">
      <c r="A7" s="270"/>
      <c r="B7" s="271"/>
      <c r="C7" s="276" t="s">
        <v>341</v>
      </c>
      <c r="D7" s="274" t="s">
        <v>342</v>
      </c>
      <c r="E7" s="276" t="s">
        <v>343</v>
      </c>
      <c r="F7" s="276" t="s">
        <v>232</v>
      </c>
      <c r="G7" s="276" t="s">
        <v>249</v>
      </c>
      <c r="H7" s="275"/>
      <c r="I7" s="275"/>
    </row>
    <row r="8" spans="1:9" ht="12.75">
      <c r="A8" s="272"/>
      <c r="B8" s="273"/>
      <c r="C8" s="277"/>
      <c r="D8" s="274"/>
      <c r="E8" s="277"/>
      <c r="F8" s="277"/>
      <c r="G8" s="277"/>
      <c r="H8" s="275"/>
      <c r="I8" s="275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138" t="s">
        <v>344</v>
      </c>
      <c r="B10" s="4"/>
      <c r="C10" s="139">
        <f aca="true" t="shared" si="0" ref="C10:H10">+C12+C21+C32+C43+C55+C66+C71+C81+C86</f>
        <v>11283407831</v>
      </c>
      <c r="D10" s="139">
        <f t="shared" si="0"/>
        <v>1138873363.7500002</v>
      </c>
      <c r="E10" s="139">
        <f t="shared" si="0"/>
        <v>12422281194.750002</v>
      </c>
      <c r="F10" s="139">
        <f t="shared" si="0"/>
        <v>11964112461.07</v>
      </c>
      <c r="G10" s="139">
        <f t="shared" si="0"/>
        <v>11555380834.16</v>
      </c>
      <c r="H10" s="256">
        <f t="shared" si="0"/>
        <v>458168733.6800002</v>
      </c>
      <c r="I10" s="257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19" customFormat="1" ht="9" customHeight="1">
      <c r="A12" s="140" t="s">
        <v>345</v>
      </c>
      <c r="B12" s="21"/>
      <c r="C12" s="141">
        <f>SUM(C13:C19)</f>
        <v>2981218376</v>
      </c>
      <c r="D12" s="141">
        <f>SUM(D13:D19)</f>
        <v>-191199413.13</v>
      </c>
      <c r="E12" s="141">
        <f>SUM(E13:E19)</f>
        <v>2790018962.87</v>
      </c>
      <c r="F12" s="141">
        <f>SUM(F13:F19)</f>
        <v>2790018962.87</v>
      </c>
      <c r="G12" s="141">
        <f>SUM(G13:G19)</f>
        <v>2743030898.56</v>
      </c>
      <c r="H12" s="254">
        <f>SUM(H13:I19)</f>
        <v>0</v>
      </c>
      <c r="I12" s="255"/>
    </row>
    <row r="13" spans="1:9" s="19" customFormat="1" ht="9" customHeight="1">
      <c r="A13" s="142" t="s">
        <v>346</v>
      </c>
      <c r="B13" s="21"/>
      <c r="C13" s="141">
        <v>1198649576.29</v>
      </c>
      <c r="D13" s="141">
        <v>-33497630.06</v>
      </c>
      <c r="E13" s="141">
        <f>SUM(C13:D13)</f>
        <v>1165151946.23</v>
      </c>
      <c r="F13" s="141">
        <v>1165151946.23</v>
      </c>
      <c r="G13" s="141">
        <v>1165151946.23</v>
      </c>
      <c r="H13" s="254">
        <f>+E13-F13</f>
        <v>0</v>
      </c>
      <c r="I13" s="255"/>
    </row>
    <row r="14" spans="1:9" s="19" customFormat="1" ht="9" customHeight="1">
      <c r="A14" s="142" t="s">
        <v>347</v>
      </c>
      <c r="B14" s="21"/>
      <c r="C14" s="141">
        <v>90416219</v>
      </c>
      <c r="D14" s="141">
        <v>28589960.93</v>
      </c>
      <c r="E14" s="141">
        <f aca="true" t="shared" si="1" ref="E14:E19">SUM(C14:D14)</f>
        <v>119006179.93</v>
      </c>
      <c r="F14" s="141">
        <v>119006179.93</v>
      </c>
      <c r="G14" s="141">
        <v>119006179.93</v>
      </c>
      <c r="H14" s="254">
        <f aca="true" t="shared" si="2" ref="H14:H19">+E14-F14</f>
        <v>0</v>
      </c>
      <c r="I14" s="255"/>
    </row>
    <row r="15" spans="1:9" s="19" customFormat="1" ht="9" customHeight="1">
      <c r="A15" s="142" t="s">
        <v>348</v>
      </c>
      <c r="B15" s="21"/>
      <c r="C15" s="141">
        <v>593449738.58</v>
      </c>
      <c r="D15" s="141">
        <v>-60081794.58</v>
      </c>
      <c r="E15" s="141">
        <f t="shared" si="1"/>
        <v>533367944.00000006</v>
      </c>
      <c r="F15" s="141">
        <v>533367944</v>
      </c>
      <c r="G15" s="141">
        <v>532888155</v>
      </c>
      <c r="H15" s="254">
        <f t="shared" si="2"/>
        <v>0</v>
      </c>
      <c r="I15" s="255"/>
    </row>
    <row r="16" spans="1:9" s="19" customFormat="1" ht="9" customHeight="1">
      <c r="A16" s="142" t="s">
        <v>349</v>
      </c>
      <c r="B16" s="21"/>
      <c r="C16" s="141">
        <v>376224899.14</v>
      </c>
      <c r="D16" s="141">
        <v>-55850677.08</v>
      </c>
      <c r="E16" s="141">
        <f t="shared" si="1"/>
        <v>320374222.06</v>
      </c>
      <c r="F16" s="141">
        <v>320374222.06</v>
      </c>
      <c r="G16" s="141">
        <v>318863326.25</v>
      </c>
      <c r="H16" s="254">
        <f t="shared" si="2"/>
        <v>0</v>
      </c>
      <c r="I16" s="255"/>
    </row>
    <row r="17" spans="1:9" s="19" customFormat="1" ht="9" customHeight="1">
      <c r="A17" s="142" t="s">
        <v>350</v>
      </c>
      <c r="B17" s="21"/>
      <c r="C17" s="141">
        <v>584966007.11</v>
      </c>
      <c r="D17" s="141">
        <v>616447.46</v>
      </c>
      <c r="E17" s="141">
        <f t="shared" si="1"/>
        <v>585582454.57</v>
      </c>
      <c r="F17" s="141">
        <v>585582454.57</v>
      </c>
      <c r="G17" s="141">
        <v>540987611.15</v>
      </c>
      <c r="H17" s="254">
        <f t="shared" si="2"/>
        <v>0</v>
      </c>
      <c r="I17" s="255"/>
    </row>
    <row r="18" spans="1:9" s="19" customFormat="1" ht="9" customHeight="1">
      <c r="A18" s="142" t="s">
        <v>351</v>
      </c>
      <c r="B18" s="21"/>
      <c r="C18" s="141">
        <v>70717731.33</v>
      </c>
      <c r="D18" s="141">
        <v>-70717731.33</v>
      </c>
      <c r="E18" s="141">
        <f t="shared" si="1"/>
        <v>0</v>
      </c>
      <c r="F18" s="141">
        <v>0</v>
      </c>
      <c r="G18" s="141">
        <v>0</v>
      </c>
      <c r="H18" s="254">
        <f t="shared" si="2"/>
        <v>0</v>
      </c>
      <c r="I18" s="255"/>
    </row>
    <row r="19" spans="1:9" s="19" customFormat="1" ht="9" customHeight="1">
      <c r="A19" s="142" t="s">
        <v>352</v>
      </c>
      <c r="B19" s="21"/>
      <c r="C19" s="141">
        <v>66794204.55</v>
      </c>
      <c r="D19" s="141">
        <v>-257988.47</v>
      </c>
      <c r="E19" s="141">
        <f t="shared" si="1"/>
        <v>66536216.08</v>
      </c>
      <c r="F19" s="141">
        <v>66536216.08</v>
      </c>
      <c r="G19" s="141">
        <v>66133680</v>
      </c>
      <c r="H19" s="254">
        <f t="shared" si="2"/>
        <v>0</v>
      </c>
      <c r="I19" s="255"/>
    </row>
    <row r="20" spans="1:9" s="19" customFormat="1" ht="2.25" customHeight="1">
      <c r="A20" s="112"/>
      <c r="B20" s="21"/>
      <c r="C20" s="21"/>
      <c r="D20" s="21"/>
      <c r="E20" s="21"/>
      <c r="F20" s="21"/>
      <c r="G20" s="21"/>
      <c r="H20" s="22"/>
      <c r="I20" s="21"/>
    </row>
    <row r="21" spans="1:9" s="19" customFormat="1" ht="9" customHeight="1">
      <c r="A21" s="140" t="s">
        <v>353</v>
      </c>
      <c r="B21" s="21"/>
      <c r="C21" s="141">
        <f>SUM(C22:C30)</f>
        <v>165855606.14999998</v>
      </c>
      <c r="D21" s="141">
        <f>SUM(D22:D30)</f>
        <v>99522201.66</v>
      </c>
      <c r="E21" s="141">
        <f>SUM(E22:E30)</f>
        <v>265377807.81000003</v>
      </c>
      <c r="F21" s="141">
        <f>SUM(F22:F30)</f>
        <v>265377807.81000003</v>
      </c>
      <c r="G21" s="141">
        <f>SUM(G22:G30)</f>
        <v>207506409.57000002</v>
      </c>
      <c r="H21" s="254">
        <f>SUM(H22:I30)</f>
        <v>0</v>
      </c>
      <c r="I21" s="255"/>
    </row>
    <row r="22" spans="1:9" s="19" customFormat="1" ht="9" customHeight="1">
      <c r="A22" s="142" t="s">
        <v>354</v>
      </c>
      <c r="B22" s="21"/>
      <c r="C22" s="143">
        <v>51161111.18</v>
      </c>
      <c r="D22" s="143">
        <v>-490749.01</v>
      </c>
      <c r="E22" s="143">
        <f>SUM(C22:D22)</f>
        <v>50670362.17</v>
      </c>
      <c r="F22" s="143">
        <v>50670362.17</v>
      </c>
      <c r="G22" s="143">
        <v>21001107.62</v>
      </c>
      <c r="H22" s="254">
        <f aca="true" t="shared" si="3" ref="H22:H30">+E22-F22</f>
        <v>0</v>
      </c>
      <c r="I22" s="255"/>
    </row>
    <row r="23" spans="1:9" s="19" customFormat="1" ht="9" customHeight="1">
      <c r="A23" s="142" t="s">
        <v>355</v>
      </c>
      <c r="B23" s="21"/>
      <c r="C23" s="141">
        <v>22379694.05</v>
      </c>
      <c r="D23" s="141">
        <v>14171551.54</v>
      </c>
      <c r="E23" s="143">
        <f aca="true" t="shared" si="4" ref="E23:E30">SUM(C23:D23)</f>
        <v>36551245.59</v>
      </c>
      <c r="F23" s="141">
        <v>36551245.59</v>
      </c>
      <c r="G23" s="141">
        <v>32306051</v>
      </c>
      <c r="H23" s="254">
        <f t="shared" si="3"/>
        <v>0</v>
      </c>
      <c r="I23" s="255"/>
    </row>
    <row r="24" spans="1:9" s="19" customFormat="1" ht="9" customHeight="1">
      <c r="A24" s="142" t="s">
        <v>356</v>
      </c>
      <c r="B24" s="21"/>
      <c r="C24" s="143">
        <v>39619</v>
      </c>
      <c r="D24" s="143">
        <v>26045.2</v>
      </c>
      <c r="E24" s="143">
        <f t="shared" si="4"/>
        <v>65664.2</v>
      </c>
      <c r="F24" s="143">
        <v>65664.2</v>
      </c>
      <c r="G24" s="143">
        <v>58464.2</v>
      </c>
      <c r="H24" s="254">
        <f t="shared" si="3"/>
        <v>0</v>
      </c>
      <c r="I24" s="255"/>
    </row>
    <row r="25" spans="1:9" s="19" customFormat="1" ht="9" customHeight="1">
      <c r="A25" s="142" t="s">
        <v>357</v>
      </c>
      <c r="B25" s="21"/>
      <c r="C25" s="141">
        <v>8826430.49</v>
      </c>
      <c r="D25" s="141">
        <v>2538161.85</v>
      </c>
      <c r="E25" s="143">
        <f t="shared" si="4"/>
        <v>11364592.34</v>
      </c>
      <c r="F25" s="141">
        <v>11364592.34</v>
      </c>
      <c r="G25" s="141">
        <v>10329893.71</v>
      </c>
      <c r="H25" s="254">
        <f t="shared" si="3"/>
        <v>0</v>
      </c>
      <c r="I25" s="255"/>
    </row>
    <row r="26" spans="1:9" s="19" customFormat="1" ht="9" customHeight="1">
      <c r="A26" s="142" t="s">
        <v>358</v>
      </c>
      <c r="B26" s="21"/>
      <c r="C26" s="141">
        <v>2361371</v>
      </c>
      <c r="D26" s="141">
        <v>6315797.73</v>
      </c>
      <c r="E26" s="143">
        <f t="shared" si="4"/>
        <v>8677168.73</v>
      </c>
      <c r="F26" s="141">
        <v>8677168.73</v>
      </c>
      <c r="G26" s="141">
        <v>1525825.78</v>
      </c>
      <c r="H26" s="254">
        <f t="shared" si="3"/>
        <v>0</v>
      </c>
      <c r="I26" s="255"/>
    </row>
    <row r="27" spans="1:9" s="19" customFormat="1" ht="9" customHeight="1">
      <c r="A27" s="142" t="s">
        <v>359</v>
      </c>
      <c r="B27" s="21"/>
      <c r="C27" s="141">
        <v>59295054.94</v>
      </c>
      <c r="D27" s="141">
        <v>74954349.72</v>
      </c>
      <c r="E27" s="143">
        <f t="shared" si="4"/>
        <v>134249404.66</v>
      </c>
      <c r="F27" s="141">
        <v>134249404.66</v>
      </c>
      <c r="G27" s="141">
        <v>122694208.7</v>
      </c>
      <c r="H27" s="254">
        <f t="shared" si="3"/>
        <v>0</v>
      </c>
      <c r="I27" s="255"/>
    </row>
    <row r="28" spans="1:9" s="19" customFormat="1" ht="9" customHeight="1">
      <c r="A28" s="142" t="s">
        <v>360</v>
      </c>
      <c r="B28" s="21"/>
      <c r="C28" s="143">
        <v>8867417.63</v>
      </c>
      <c r="D28" s="143">
        <v>-6611855.33</v>
      </c>
      <c r="E28" s="143">
        <f t="shared" si="4"/>
        <v>2255562.3000000007</v>
      </c>
      <c r="F28" s="143">
        <v>2255562.3</v>
      </c>
      <c r="G28" s="143">
        <v>1797299.45</v>
      </c>
      <c r="H28" s="254">
        <f t="shared" si="3"/>
        <v>0</v>
      </c>
      <c r="I28" s="255"/>
    </row>
    <row r="29" spans="1:9" s="19" customFormat="1" ht="9" customHeight="1">
      <c r="A29" s="142" t="s">
        <v>361</v>
      </c>
      <c r="B29" s="21"/>
      <c r="C29" s="141">
        <v>6450</v>
      </c>
      <c r="D29" s="141">
        <v>5399858.05</v>
      </c>
      <c r="E29" s="143">
        <f t="shared" si="4"/>
        <v>5406308.05</v>
      </c>
      <c r="F29" s="141">
        <v>5406308.05</v>
      </c>
      <c r="G29" s="141">
        <v>5406308.05</v>
      </c>
      <c r="H29" s="254">
        <f t="shared" si="3"/>
        <v>0</v>
      </c>
      <c r="I29" s="255"/>
    </row>
    <row r="30" spans="1:9" s="19" customFormat="1" ht="9" customHeight="1">
      <c r="A30" s="142" t="s">
        <v>362</v>
      </c>
      <c r="B30" s="21"/>
      <c r="C30" s="141">
        <v>12918457.86</v>
      </c>
      <c r="D30" s="141">
        <v>3219041.91</v>
      </c>
      <c r="E30" s="143">
        <f t="shared" si="4"/>
        <v>16137499.77</v>
      </c>
      <c r="F30" s="141">
        <v>16137499.77</v>
      </c>
      <c r="G30" s="141">
        <v>12387251.06</v>
      </c>
      <c r="H30" s="254">
        <f t="shared" si="3"/>
        <v>0</v>
      </c>
      <c r="I30" s="255"/>
    </row>
    <row r="31" spans="1:9" s="19" customFormat="1" ht="2.25" customHeight="1">
      <c r="A31" s="112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140" t="s">
        <v>363</v>
      </c>
      <c r="B32" s="21"/>
      <c r="C32" s="141">
        <f>SUM(C33:C41)</f>
        <v>410840621.1499999</v>
      </c>
      <c r="D32" s="141">
        <f>SUM(D33:D41)</f>
        <v>442187482.05</v>
      </c>
      <c r="E32" s="141">
        <f>SUM(E33:E41)</f>
        <v>853028103.2</v>
      </c>
      <c r="F32" s="141">
        <f>SUM(F33:F41)</f>
        <v>853028103.2</v>
      </c>
      <c r="G32" s="141">
        <f>SUM(G33:G41)</f>
        <v>699072204.7499999</v>
      </c>
      <c r="H32" s="254">
        <f>SUM(H33:I41)</f>
        <v>0</v>
      </c>
      <c r="I32" s="255"/>
    </row>
    <row r="33" spans="1:9" s="19" customFormat="1" ht="9" customHeight="1">
      <c r="A33" s="142" t="s">
        <v>364</v>
      </c>
      <c r="B33" s="21"/>
      <c r="C33" s="141">
        <v>25264992.27</v>
      </c>
      <c r="D33" s="141">
        <v>6028940.71</v>
      </c>
      <c r="E33" s="141">
        <f>SUM(C33:D33)</f>
        <v>31293932.98</v>
      </c>
      <c r="F33" s="141">
        <v>31293932.98</v>
      </c>
      <c r="G33" s="141">
        <v>25606692.85</v>
      </c>
      <c r="H33" s="254">
        <f aca="true" t="shared" si="5" ref="H33:H41">+E33-F33</f>
        <v>0</v>
      </c>
      <c r="I33" s="255"/>
    </row>
    <row r="34" spans="1:9" s="19" customFormat="1" ht="9" customHeight="1">
      <c r="A34" s="142" t="s">
        <v>365</v>
      </c>
      <c r="B34" s="21"/>
      <c r="C34" s="141">
        <v>46287555.6</v>
      </c>
      <c r="D34" s="141">
        <v>17570870.75</v>
      </c>
      <c r="E34" s="141">
        <f aca="true" t="shared" si="6" ref="E34:E41">SUM(C34:D34)</f>
        <v>63858426.35</v>
      </c>
      <c r="F34" s="141">
        <v>63858426.35</v>
      </c>
      <c r="G34" s="141">
        <v>59188982.53</v>
      </c>
      <c r="H34" s="254">
        <f t="shared" si="5"/>
        <v>0</v>
      </c>
      <c r="I34" s="255"/>
    </row>
    <row r="35" spans="1:9" s="19" customFormat="1" ht="9" customHeight="1">
      <c r="A35" s="142" t="s">
        <v>366</v>
      </c>
      <c r="B35" s="21"/>
      <c r="C35" s="143">
        <v>90351246.77</v>
      </c>
      <c r="D35" s="143">
        <v>80648136.57</v>
      </c>
      <c r="E35" s="141">
        <f t="shared" si="6"/>
        <v>170999383.33999997</v>
      </c>
      <c r="F35" s="143">
        <v>170999383.34</v>
      </c>
      <c r="G35" s="143">
        <v>55558881.58</v>
      </c>
      <c r="H35" s="254">
        <f t="shared" si="5"/>
        <v>0</v>
      </c>
      <c r="I35" s="255"/>
    </row>
    <row r="36" spans="1:9" s="19" customFormat="1" ht="9" customHeight="1">
      <c r="A36" s="142" t="s">
        <v>367</v>
      </c>
      <c r="B36" s="21"/>
      <c r="C36" s="141">
        <v>81953571.64</v>
      </c>
      <c r="D36" s="141">
        <v>262445931.44</v>
      </c>
      <c r="E36" s="141">
        <f t="shared" si="6"/>
        <v>344399503.08</v>
      </c>
      <c r="F36" s="141">
        <v>344399503.08</v>
      </c>
      <c r="G36" s="141">
        <v>342883390.14</v>
      </c>
      <c r="H36" s="254">
        <f t="shared" si="5"/>
        <v>0</v>
      </c>
      <c r="I36" s="255"/>
    </row>
    <row r="37" spans="1:9" s="19" customFormat="1" ht="9" customHeight="1">
      <c r="A37" s="142" t="s">
        <v>368</v>
      </c>
      <c r="B37" s="21"/>
      <c r="C37" s="143">
        <v>10977382.14</v>
      </c>
      <c r="D37" s="143">
        <v>9380798.53</v>
      </c>
      <c r="E37" s="141">
        <f t="shared" si="6"/>
        <v>20358180.67</v>
      </c>
      <c r="F37" s="143">
        <v>20358180.67</v>
      </c>
      <c r="G37" s="143">
        <v>19185067.59</v>
      </c>
      <c r="H37" s="254">
        <f t="shared" si="5"/>
        <v>0</v>
      </c>
      <c r="I37" s="255"/>
    </row>
    <row r="38" spans="1:9" s="19" customFormat="1" ht="9" customHeight="1">
      <c r="A38" s="142" t="s">
        <v>369</v>
      </c>
      <c r="B38" s="21"/>
      <c r="C38" s="141">
        <v>50637275.33</v>
      </c>
      <c r="D38" s="141">
        <v>36076091.14</v>
      </c>
      <c r="E38" s="141">
        <f t="shared" si="6"/>
        <v>86713366.47</v>
      </c>
      <c r="F38" s="141">
        <v>86713366.47</v>
      </c>
      <c r="G38" s="141">
        <v>70530243.52</v>
      </c>
      <c r="H38" s="254">
        <f t="shared" si="5"/>
        <v>0</v>
      </c>
      <c r="I38" s="255"/>
    </row>
    <row r="39" spans="1:9" s="19" customFormat="1" ht="9" customHeight="1">
      <c r="A39" s="142" t="s">
        <v>370</v>
      </c>
      <c r="B39" s="21"/>
      <c r="C39" s="141">
        <v>24094669.01</v>
      </c>
      <c r="D39" s="141">
        <v>-1328801.43</v>
      </c>
      <c r="E39" s="141">
        <f>SUM(C39:D39)</f>
        <v>22765867.580000002</v>
      </c>
      <c r="F39" s="141">
        <v>22765867.58</v>
      </c>
      <c r="G39" s="141">
        <v>22154753.9</v>
      </c>
      <c r="H39" s="254">
        <f t="shared" si="5"/>
        <v>0</v>
      </c>
      <c r="I39" s="255"/>
    </row>
    <row r="40" spans="1:9" s="19" customFormat="1" ht="9" customHeight="1">
      <c r="A40" s="142" t="s">
        <v>371</v>
      </c>
      <c r="B40" s="21"/>
      <c r="C40" s="141">
        <v>24218239.39</v>
      </c>
      <c r="D40" s="141">
        <v>16517787.98</v>
      </c>
      <c r="E40" s="141">
        <f t="shared" si="6"/>
        <v>40736027.370000005</v>
      </c>
      <c r="F40" s="141">
        <v>40736027.37</v>
      </c>
      <c r="G40" s="141">
        <v>39636755.84</v>
      </c>
      <c r="H40" s="254">
        <f t="shared" si="5"/>
        <v>0</v>
      </c>
      <c r="I40" s="255"/>
    </row>
    <row r="41" spans="1:9" s="19" customFormat="1" ht="9" customHeight="1">
      <c r="A41" s="142" t="s">
        <v>372</v>
      </c>
      <c r="B41" s="21"/>
      <c r="C41" s="141">
        <v>57055689</v>
      </c>
      <c r="D41" s="141">
        <v>14847726.36</v>
      </c>
      <c r="E41" s="141">
        <f t="shared" si="6"/>
        <v>71903415.36</v>
      </c>
      <c r="F41" s="141">
        <v>71903415.36</v>
      </c>
      <c r="G41" s="141">
        <v>64327436.8</v>
      </c>
      <c r="H41" s="254">
        <f t="shared" si="5"/>
        <v>0</v>
      </c>
      <c r="I41" s="255"/>
    </row>
    <row r="42" spans="1:9" s="19" customFormat="1" ht="2.25" customHeight="1">
      <c r="A42" s="112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263" t="s">
        <v>373</v>
      </c>
      <c r="B43" s="21"/>
      <c r="C43" s="259">
        <f>SUM(C45:C53)</f>
        <v>3547561258.46</v>
      </c>
      <c r="D43" s="259">
        <f>SUM(D45:D53)</f>
        <v>1139456919.3799999</v>
      </c>
      <c r="E43" s="259">
        <f>SUM(E45:E53)</f>
        <v>4687018177.84</v>
      </c>
      <c r="F43" s="259">
        <f>SUM(F45:F53)</f>
        <v>4659530140.29</v>
      </c>
      <c r="G43" s="259">
        <f>SUM(G45:G53)</f>
        <v>4541199318.400001</v>
      </c>
      <c r="H43" s="264">
        <f>SUM(H45:I53)</f>
        <v>27488037.55000019</v>
      </c>
      <c r="I43" s="265"/>
    </row>
    <row r="44" spans="1:9" s="19" customFormat="1" ht="9" customHeight="1">
      <c r="A44" s="263"/>
      <c r="B44" s="21"/>
      <c r="C44" s="259"/>
      <c r="D44" s="259"/>
      <c r="E44" s="259"/>
      <c r="F44" s="259"/>
      <c r="G44" s="259"/>
      <c r="H44" s="264"/>
      <c r="I44" s="265"/>
    </row>
    <row r="45" spans="1:9" s="19" customFormat="1" ht="9" customHeight="1">
      <c r="A45" s="142" t="s">
        <v>374</v>
      </c>
      <c r="B45" s="21"/>
      <c r="C45" s="143">
        <v>3056398719.46</v>
      </c>
      <c r="D45" s="143">
        <v>1147412902.31</v>
      </c>
      <c r="E45" s="143">
        <f>SUM(C45:D45)</f>
        <v>4203811621.77</v>
      </c>
      <c r="F45" s="143">
        <v>4176323584.22</v>
      </c>
      <c r="G45" s="143">
        <v>4122687707.59</v>
      </c>
      <c r="H45" s="254">
        <f aca="true" t="shared" si="7" ref="H45:H53">+E45-F45</f>
        <v>27488037.55000019</v>
      </c>
      <c r="I45" s="255"/>
    </row>
    <row r="46" spans="1:9" s="19" customFormat="1" ht="9" customHeight="1">
      <c r="A46" s="142" t="s">
        <v>375</v>
      </c>
      <c r="B46" s="21"/>
      <c r="C46" s="141">
        <v>210715888</v>
      </c>
      <c r="D46" s="141">
        <v>23326421.14</v>
      </c>
      <c r="E46" s="143">
        <f aca="true" t="shared" si="8" ref="E46:E53">SUM(C46:D46)</f>
        <v>234042309.14</v>
      </c>
      <c r="F46" s="141">
        <v>234042309.14</v>
      </c>
      <c r="G46" s="141">
        <v>187632544.3</v>
      </c>
      <c r="H46" s="254">
        <f t="shared" si="7"/>
        <v>0</v>
      </c>
      <c r="I46" s="255"/>
    </row>
    <row r="47" spans="1:9" s="19" customFormat="1" ht="9" customHeight="1">
      <c r="A47" s="142" t="s">
        <v>376</v>
      </c>
      <c r="B47" s="21"/>
      <c r="C47" s="141">
        <v>9069084</v>
      </c>
      <c r="D47" s="141">
        <v>1345708.81</v>
      </c>
      <c r="E47" s="143">
        <f t="shared" si="8"/>
        <v>10414792.81</v>
      </c>
      <c r="F47" s="141">
        <v>10414792.81</v>
      </c>
      <c r="G47" s="141">
        <v>8439199.57</v>
      </c>
      <c r="H47" s="254">
        <f t="shared" si="7"/>
        <v>0</v>
      </c>
      <c r="I47" s="255"/>
    </row>
    <row r="48" spans="1:9" s="19" customFormat="1" ht="9" customHeight="1">
      <c r="A48" s="142" t="s">
        <v>377</v>
      </c>
      <c r="B48" s="21"/>
      <c r="C48" s="141">
        <v>86516257</v>
      </c>
      <c r="D48" s="141">
        <v>-20561064.49</v>
      </c>
      <c r="E48" s="143">
        <f t="shared" si="8"/>
        <v>65955192.510000005</v>
      </c>
      <c r="F48" s="141">
        <v>65955192.51</v>
      </c>
      <c r="G48" s="141">
        <v>64381401.26</v>
      </c>
      <c r="H48" s="254">
        <f t="shared" si="7"/>
        <v>0</v>
      </c>
      <c r="I48" s="255"/>
    </row>
    <row r="49" spans="1:9" s="19" customFormat="1" ht="9" customHeight="1">
      <c r="A49" s="142" t="s">
        <v>378</v>
      </c>
      <c r="B49" s="21"/>
      <c r="C49" s="141">
        <v>183831310</v>
      </c>
      <c r="D49" s="141">
        <v>-12437048.39</v>
      </c>
      <c r="E49" s="143">
        <f t="shared" si="8"/>
        <v>171394261.61</v>
      </c>
      <c r="F49" s="141">
        <v>171394261.61</v>
      </c>
      <c r="G49" s="141">
        <v>156658465.68</v>
      </c>
      <c r="H49" s="254">
        <f t="shared" si="7"/>
        <v>0</v>
      </c>
      <c r="I49" s="255"/>
    </row>
    <row r="50" spans="1:9" s="19" customFormat="1" ht="9" customHeight="1">
      <c r="A50" s="142" t="s">
        <v>379</v>
      </c>
      <c r="B50" s="21"/>
      <c r="C50" s="143">
        <v>0</v>
      </c>
      <c r="D50" s="143">
        <v>0</v>
      </c>
      <c r="E50" s="143">
        <f t="shared" si="8"/>
        <v>0</v>
      </c>
      <c r="F50" s="143">
        <v>0</v>
      </c>
      <c r="G50" s="143">
        <v>0</v>
      </c>
      <c r="H50" s="254">
        <f t="shared" si="7"/>
        <v>0</v>
      </c>
      <c r="I50" s="255"/>
    </row>
    <row r="51" spans="1:9" s="19" customFormat="1" ht="9" customHeight="1">
      <c r="A51" s="142" t="s">
        <v>380</v>
      </c>
      <c r="B51" s="21"/>
      <c r="C51" s="141">
        <v>0</v>
      </c>
      <c r="D51" s="141">
        <v>0</v>
      </c>
      <c r="E51" s="143">
        <f t="shared" si="8"/>
        <v>0</v>
      </c>
      <c r="F51" s="141">
        <v>0</v>
      </c>
      <c r="G51" s="141">
        <v>0</v>
      </c>
      <c r="H51" s="254">
        <f t="shared" si="7"/>
        <v>0</v>
      </c>
      <c r="I51" s="255"/>
    </row>
    <row r="52" spans="1:9" s="19" customFormat="1" ht="9" customHeight="1">
      <c r="A52" s="142" t="s">
        <v>381</v>
      </c>
      <c r="B52" s="21"/>
      <c r="C52" s="141">
        <v>1030000</v>
      </c>
      <c r="D52" s="141">
        <v>370000</v>
      </c>
      <c r="E52" s="143">
        <f t="shared" si="8"/>
        <v>1400000</v>
      </c>
      <c r="F52" s="141">
        <v>1400000</v>
      </c>
      <c r="G52" s="141">
        <v>1400000</v>
      </c>
      <c r="H52" s="254">
        <f t="shared" si="7"/>
        <v>0</v>
      </c>
      <c r="I52" s="255"/>
    </row>
    <row r="53" spans="1:9" s="19" customFormat="1" ht="9" customHeight="1">
      <c r="A53" s="142" t="s">
        <v>382</v>
      </c>
      <c r="B53" s="21"/>
      <c r="C53" s="141">
        <v>0</v>
      </c>
      <c r="D53" s="141">
        <v>0</v>
      </c>
      <c r="E53" s="143">
        <f t="shared" si="8"/>
        <v>0</v>
      </c>
      <c r="F53" s="141">
        <v>0</v>
      </c>
      <c r="G53" s="141">
        <v>0</v>
      </c>
      <c r="H53" s="254">
        <f t="shared" si="7"/>
        <v>0</v>
      </c>
      <c r="I53" s="255"/>
    </row>
    <row r="54" spans="1:9" s="19" customFormat="1" ht="2.25" customHeight="1">
      <c r="A54" s="112"/>
      <c r="B54" s="21"/>
      <c r="C54" s="21"/>
      <c r="D54" s="21"/>
      <c r="E54" s="21"/>
      <c r="F54" s="21"/>
      <c r="G54" s="21"/>
      <c r="H54" s="22"/>
      <c r="I54" s="21"/>
    </row>
    <row r="55" spans="1:9" s="19" customFormat="1" ht="9" customHeight="1">
      <c r="A55" s="144" t="s">
        <v>383</v>
      </c>
      <c r="B55" s="21"/>
      <c r="C55" s="141">
        <f>SUM(C56:C64)</f>
        <v>27783516.73</v>
      </c>
      <c r="D55" s="141">
        <f>SUM(D56:D64)</f>
        <v>-10468943.32</v>
      </c>
      <c r="E55" s="141">
        <f>SUM(E56:E64)</f>
        <v>17314573.41</v>
      </c>
      <c r="F55" s="141">
        <f>SUM(F56:F64)</f>
        <v>17314573.41</v>
      </c>
      <c r="G55" s="141">
        <f>SUM(G56:G64)</f>
        <v>12013655.440000001</v>
      </c>
      <c r="H55" s="254">
        <f>SUM(H56:I64)</f>
        <v>0</v>
      </c>
      <c r="I55" s="255"/>
    </row>
    <row r="56" spans="1:9" s="19" customFormat="1" ht="9" customHeight="1">
      <c r="A56" s="142" t="s">
        <v>384</v>
      </c>
      <c r="B56" s="21"/>
      <c r="C56" s="141">
        <v>5031172.55</v>
      </c>
      <c r="D56" s="141">
        <v>954832</v>
      </c>
      <c r="E56" s="141">
        <f>SUM(C56:D56)</f>
        <v>5986004.55</v>
      </c>
      <c r="F56" s="141">
        <v>5986004.55</v>
      </c>
      <c r="G56" s="141">
        <v>5151390.36</v>
      </c>
      <c r="H56" s="254">
        <f aca="true" t="shared" si="9" ref="H56:H64">+E56-F56</f>
        <v>0</v>
      </c>
      <c r="I56" s="255"/>
    </row>
    <row r="57" spans="1:9" s="19" customFormat="1" ht="9" customHeight="1">
      <c r="A57" s="142" t="s">
        <v>385</v>
      </c>
      <c r="B57" s="21"/>
      <c r="C57" s="141">
        <v>1488076.18</v>
      </c>
      <c r="D57" s="141">
        <v>-1348107.46</v>
      </c>
      <c r="E57" s="141">
        <f aca="true" t="shared" si="10" ref="E57:E64">SUM(C57:D57)</f>
        <v>139968.71999999997</v>
      </c>
      <c r="F57" s="141">
        <v>139968.72</v>
      </c>
      <c r="G57" s="141">
        <v>128699.79</v>
      </c>
      <c r="H57" s="254">
        <f t="shared" si="9"/>
        <v>0</v>
      </c>
      <c r="I57" s="255"/>
    </row>
    <row r="58" spans="1:9" s="19" customFormat="1" ht="9" customHeight="1">
      <c r="A58" s="142" t="s">
        <v>386</v>
      </c>
      <c r="B58" s="21"/>
      <c r="C58" s="141">
        <v>43782</v>
      </c>
      <c r="D58" s="141">
        <v>77335.57</v>
      </c>
      <c r="E58" s="141">
        <f t="shared" si="10"/>
        <v>121117.57</v>
      </c>
      <c r="F58" s="141">
        <v>121117.57</v>
      </c>
      <c r="G58" s="141">
        <v>121117.57</v>
      </c>
      <c r="H58" s="254">
        <f t="shared" si="9"/>
        <v>0</v>
      </c>
      <c r="I58" s="255"/>
    </row>
    <row r="59" spans="1:9" s="19" customFormat="1" ht="9" customHeight="1">
      <c r="A59" s="142" t="s">
        <v>387</v>
      </c>
      <c r="B59" s="21"/>
      <c r="C59" s="141">
        <v>16755639.97</v>
      </c>
      <c r="D59" s="141">
        <v>-8001010.17</v>
      </c>
      <c r="E59" s="141">
        <f t="shared" si="10"/>
        <v>8754629.8</v>
      </c>
      <c r="F59" s="141">
        <v>8754629.8</v>
      </c>
      <c r="G59" s="141">
        <v>4343559.72</v>
      </c>
      <c r="H59" s="254">
        <f t="shared" si="9"/>
        <v>0</v>
      </c>
      <c r="I59" s="255"/>
    </row>
    <row r="60" spans="1:9" s="19" customFormat="1" ht="9" customHeight="1">
      <c r="A60" s="142" t="s">
        <v>388</v>
      </c>
      <c r="B60" s="21"/>
      <c r="C60" s="141">
        <v>0</v>
      </c>
      <c r="D60" s="141">
        <v>0</v>
      </c>
      <c r="E60" s="141">
        <f t="shared" si="10"/>
        <v>0</v>
      </c>
      <c r="F60" s="141">
        <v>0</v>
      </c>
      <c r="G60" s="141">
        <v>0</v>
      </c>
      <c r="H60" s="254">
        <f t="shared" si="9"/>
        <v>0</v>
      </c>
      <c r="I60" s="255"/>
    </row>
    <row r="61" spans="1:9" s="19" customFormat="1" ht="9" customHeight="1">
      <c r="A61" s="142" t="s">
        <v>389</v>
      </c>
      <c r="B61" s="21"/>
      <c r="C61" s="141">
        <v>1047576</v>
      </c>
      <c r="D61" s="141">
        <v>161119.08</v>
      </c>
      <c r="E61" s="141">
        <f t="shared" si="10"/>
        <v>1208695.08</v>
      </c>
      <c r="F61" s="141">
        <v>1208695.08</v>
      </c>
      <c r="G61" s="141">
        <v>1186269.03</v>
      </c>
      <c r="H61" s="254">
        <f t="shared" si="9"/>
        <v>0</v>
      </c>
      <c r="I61" s="255"/>
    </row>
    <row r="62" spans="1:9" s="19" customFormat="1" ht="9" customHeight="1">
      <c r="A62" s="142" t="s">
        <v>390</v>
      </c>
      <c r="B62" s="21"/>
      <c r="C62" s="141">
        <v>0</v>
      </c>
      <c r="D62" s="141">
        <v>0</v>
      </c>
      <c r="E62" s="141">
        <f t="shared" si="10"/>
        <v>0</v>
      </c>
      <c r="F62" s="141">
        <v>0</v>
      </c>
      <c r="G62" s="141">
        <v>0</v>
      </c>
      <c r="H62" s="254">
        <f t="shared" si="9"/>
        <v>0</v>
      </c>
      <c r="I62" s="255"/>
    </row>
    <row r="63" spans="1:9" s="19" customFormat="1" ht="9" customHeight="1">
      <c r="A63" s="142" t="s">
        <v>391</v>
      </c>
      <c r="B63" s="21"/>
      <c r="C63" s="141">
        <v>3101650</v>
      </c>
      <c r="D63" s="141">
        <v>-3101650</v>
      </c>
      <c r="E63" s="141">
        <f t="shared" si="10"/>
        <v>0</v>
      </c>
      <c r="F63" s="141">
        <v>0</v>
      </c>
      <c r="G63" s="141">
        <v>0</v>
      </c>
      <c r="H63" s="254">
        <f t="shared" si="9"/>
        <v>0</v>
      </c>
      <c r="I63" s="255"/>
    </row>
    <row r="64" spans="1:9" s="19" customFormat="1" ht="9" customHeight="1">
      <c r="A64" s="142" t="s">
        <v>392</v>
      </c>
      <c r="B64" s="21"/>
      <c r="C64" s="141">
        <v>315620.03</v>
      </c>
      <c r="D64" s="141">
        <v>788537.66</v>
      </c>
      <c r="E64" s="141">
        <f t="shared" si="10"/>
        <v>1104157.69</v>
      </c>
      <c r="F64" s="141">
        <v>1104157.69</v>
      </c>
      <c r="G64" s="141">
        <v>1082618.97</v>
      </c>
      <c r="H64" s="254">
        <f t="shared" si="9"/>
        <v>0</v>
      </c>
      <c r="I64" s="255"/>
    </row>
    <row r="65" spans="1:9" s="19" customFormat="1" ht="2.25" customHeight="1">
      <c r="A65" s="112"/>
      <c r="B65" s="21"/>
      <c r="C65" s="21"/>
      <c r="D65" s="21"/>
      <c r="E65" s="21"/>
      <c r="F65" s="21"/>
      <c r="G65" s="21"/>
      <c r="H65" s="22"/>
      <c r="I65" s="21"/>
    </row>
    <row r="66" spans="1:9" s="19" customFormat="1" ht="9" customHeight="1">
      <c r="A66" s="140" t="s">
        <v>393</v>
      </c>
      <c r="B66" s="21"/>
      <c r="C66" s="141">
        <f>SUM(C67:C69)</f>
        <v>1155585731</v>
      </c>
      <c r="D66" s="141">
        <f>SUM(D67:D69)</f>
        <v>-353198173.71</v>
      </c>
      <c r="E66" s="141">
        <f>SUM(E67:E69)</f>
        <v>802387557.29</v>
      </c>
      <c r="F66" s="141">
        <f>SUM(F67:F69)</f>
        <v>371706861.15999997</v>
      </c>
      <c r="G66" s="141">
        <f>SUM(G67:G69)</f>
        <v>351506656.51</v>
      </c>
      <c r="H66" s="254">
        <f>SUM(H67:I69)</f>
        <v>430680696.13</v>
      </c>
      <c r="I66" s="255"/>
    </row>
    <row r="67" spans="1:9" s="19" customFormat="1" ht="9" customHeight="1">
      <c r="A67" s="142" t="s">
        <v>394</v>
      </c>
      <c r="B67" s="21"/>
      <c r="C67" s="141">
        <v>954979367</v>
      </c>
      <c r="D67" s="141">
        <v>-298563515.53</v>
      </c>
      <c r="E67" s="141">
        <f>SUM(C67:D67)</f>
        <v>656415851.47</v>
      </c>
      <c r="F67" s="141">
        <v>358707718.82</v>
      </c>
      <c r="G67" s="141">
        <v>338563491.13</v>
      </c>
      <c r="H67" s="254">
        <f>+E67-F67</f>
        <v>297708132.65000004</v>
      </c>
      <c r="I67" s="255"/>
    </row>
    <row r="68" spans="1:9" s="19" customFormat="1" ht="9" customHeight="1">
      <c r="A68" s="142" t="s">
        <v>395</v>
      </c>
      <c r="B68" s="21"/>
      <c r="C68" s="141">
        <v>199000000</v>
      </c>
      <c r="D68" s="141">
        <v>-53028294.18</v>
      </c>
      <c r="E68" s="141">
        <f>SUM(C68:D68)</f>
        <v>145971705.82</v>
      </c>
      <c r="F68" s="141">
        <v>12999142.34</v>
      </c>
      <c r="G68" s="141">
        <v>12943165.38</v>
      </c>
      <c r="H68" s="254">
        <f>+E68-F68</f>
        <v>132972563.47999999</v>
      </c>
      <c r="I68" s="255"/>
    </row>
    <row r="69" spans="1:9" s="19" customFormat="1" ht="9" customHeight="1">
      <c r="A69" s="142" t="s">
        <v>396</v>
      </c>
      <c r="B69" s="21"/>
      <c r="C69" s="141">
        <v>1606364</v>
      </c>
      <c r="D69" s="141">
        <v>-1606364</v>
      </c>
      <c r="E69" s="141">
        <f>SUM(C69:D69)</f>
        <v>0</v>
      </c>
      <c r="F69" s="141">
        <v>0</v>
      </c>
      <c r="G69" s="141">
        <v>0</v>
      </c>
      <c r="H69" s="254">
        <f>+E69-F69</f>
        <v>0</v>
      </c>
      <c r="I69" s="255"/>
    </row>
    <row r="70" spans="1:9" s="19" customFormat="1" ht="2.25" customHeight="1">
      <c r="A70" s="112"/>
      <c r="B70" s="21"/>
      <c r="C70" s="21"/>
      <c r="D70" s="21"/>
      <c r="E70" s="21"/>
      <c r="F70" s="21"/>
      <c r="G70" s="21"/>
      <c r="H70" s="22"/>
      <c r="I70" s="21"/>
    </row>
    <row r="71" spans="1:9" s="19" customFormat="1" ht="9" customHeight="1">
      <c r="A71" s="144" t="s">
        <v>397</v>
      </c>
      <c r="B71" s="21"/>
      <c r="C71" s="143">
        <f>SUM(C72:C79)</f>
        <v>1000000</v>
      </c>
      <c r="D71" s="143">
        <f>SUM(D72:D79)</f>
        <v>0</v>
      </c>
      <c r="E71" s="143">
        <f>SUM(E72:E79)</f>
        <v>1000000</v>
      </c>
      <c r="F71" s="143">
        <f>SUM(F72:F79)</f>
        <v>1000000</v>
      </c>
      <c r="G71" s="143">
        <f>SUM(G72:G79)</f>
        <v>0</v>
      </c>
      <c r="H71" s="267">
        <f>SUM(H72:I79)</f>
        <v>0</v>
      </c>
      <c r="I71" s="265"/>
    </row>
    <row r="72" spans="1:9" s="19" customFormat="1" ht="9" customHeight="1">
      <c r="A72" s="142" t="s">
        <v>398</v>
      </c>
      <c r="B72" s="21"/>
      <c r="C72" s="143">
        <v>0</v>
      </c>
      <c r="D72" s="143">
        <v>0</v>
      </c>
      <c r="E72" s="143">
        <f>SUM(C72:D72)</f>
        <v>0</v>
      </c>
      <c r="F72" s="143">
        <v>0</v>
      </c>
      <c r="G72" s="143">
        <v>0</v>
      </c>
      <c r="H72" s="254">
        <f aca="true" t="shared" si="11" ref="H72:H79">+E72-F72</f>
        <v>0</v>
      </c>
      <c r="I72" s="255"/>
    </row>
    <row r="73" spans="1:9" s="19" customFormat="1" ht="9" customHeight="1">
      <c r="A73" s="142" t="s">
        <v>399</v>
      </c>
      <c r="B73" s="21"/>
      <c r="C73" s="141">
        <v>0</v>
      </c>
      <c r="D73" s="141">
        <v>0</v>
      </c>
      <c r="E73" s="141">
        <f>SUM(C73:D73)</f>
        <v>0</v>
      </c>
      <c r="F73" s="141">
        <v>0</v>
      </c>
      <c r="G73" s="141">
        <v>0</v>
      </c>
      <c r="H73" s="254">
        <f t="shared" si="11"/>
        <v>0</v>
      </c>
      <c r="I73" s="255"/>
    </row>
    <row r="74" spans="1:9" s="19" customFormat="1" ht="9" customHeight="1">
      <c r="A74" s="142" t="s">
        <v>400</v>
      </c>
      <c r="B74" s="21"/>
      <c r="C74" s="141">
        <v>0</v>
      </c>
      <c r="D74" s="141">
        <v>0</v>
      </c>
      <c r="E74" s="141">
        <f>SUM(C74:D74)</f>
        <v>0</v>
      </c>
      <c r="F74" s="141">
        <v>0</v>
      </c>
      <c r="G74" s="141">
        <v>0</v>
      </c>
      <c r="H74" s="254">
        <f t="shared" si="11"/>
        <v>0</v>
      </c>
      <c r="I74" s="255"/>
    </row>
    <row r="75" spans="1:9" s="19" customFormat="1" ht="9" customHeight="1">
      <c r="A75" s="142" t="s">
        <v>401</v>
      </c>
      <c r="B75" s="21"/>
      <c r="C75" s="141">
        <v>0</v>
      </c>
      <c r="D75" s="141">
        <v>0</v>
      </c>
      <c r="E75" s="141">
        <f>SUM(C75:D75)</f>
        <v>0</v>
      </c>
      <c r="F75" s="141">
        <v>0</v>
      </c>
      <c r="G75" s="141">
        <v>0</v>
      </c>
      <c r="H75" s="254">
        <f t="shared" si="11"/>
        <v>0</v>
      </c>
      <c r="I75" s="255"/>
    </row>
    <row r="76" spans="1:9" s="19" customFormat="1" ht="9" customHeight="1">
      <c r="A76" s="260" t="s">
        <v>402</v>
      </c>
      <c r="B76" s="21"/>
      <c r="C76" s="266">
        <v>1000000</v>
      </c>
      <c r="D76" s="266">
        <v>0</v>
      </c>
      <c r="E76" s="266">
        <f>SUM(C76:D77)</f>
        <v>1000000</v>
      </c>
      <c r="F76" s="266">
        <v>1000000</v>
      </c>
      <c r="G76" s="266">
        <v>0</v>
      </c>
      <c r="H76" s="254">
        <f t="shared" si="11"/>
        <v>0</v>
      </c>
      <c r="I76" s="255"/>
    </row>
    <row r="77" spans="1:9" s="19" customFormat="1" ht="9" customHeight="1">
      <c r="A77" s="260"/>
      <c r="B77" s="21"/>
      <c r="C77" s="266"/>
      <c r="D77" s="266"/>
      <c r="E77" s="266"/>
      <c r="F77" s="266"/>
      <c r="G77" s="266"/>
      <c r="H77" s="254">
        <f t="shared" si="11"/>
        <v>0</v>
      </c>
      <c r="I77" s="255"/>
    </row>
    <row r="78" spans="1:9" s="19" customFormat="1" ht="9" customHeight="1">
      <c r="A78" s="142" t="s">
        <v>403</v>
      </c>
      <c r="B78" s="21"/>
      <c r="C78" s="141">
        <v>0</v>
      </c>
      <c r="D78" s="141">
        <v>0</v>
      </c>
      <c r="E78" s="141">
        <f>SUM(C78:D78)</f>
        <v>0</v>
      </c>
      <c r="F78" s="141">
        <v>0</v>
      </c>
      <c r="G78" s="141">
        <v>0</v>
      </c>
      <c r="H78" s="254">
        <f t="shared" si="11"/>
        <v>0</v>
      </c>
      <c r="I78" s="255"/>
    </row>
    <row r="79" spans="1:9" s="19" customFormat="1" ht="9" customHeight="1">
      <c r="A79" s="142" t="s">
        <v>404</v>
      </c>
      <c r="B79" s="21"/>
      <c r="C79" s="143">
        <v>0</v>
      </c>
      <c r="D79" s="143">
        <v>0</v>
      </c>
      <c r="E79" s="143">
        <f>SUM(C79:D79)</f>
        <v>0</v>
      </c>
      <c r="F79" s="143">
        <v>0</v>
      </c>
      <c r="G79" s="143">
        <v>0</v>
      </c>
      <c r="H79" s="254">
        <f t="shared" si="11"/>
        <v>0</v>
      </c>
      <c r="I79" s="255"/>
    </row>
    <row r="80" spans="1:9" s="19" customFormat="1" ht="2.25" customHeight="1">
      <c r="A80" s="112"/>
      <c r="B80" s="21"/>
      <c r="C80" s="21"/>
      <c r="D80" s="21"/>
      <c r="E80" s="21"/>
      <c r="F80" s="21"/>
      <c r="G80" s="21"/>
      <c r="H80" s="22"/>
      <c r="I80" s="21"/>
    </row>
    <row r="81" spans="1:9" s="19" customFormat="1" ht="9" customHeight="1">
      <c r="A81" s="140" t="s">
        <v>405</v>
      </c>
      <c r="B81" s="21"/>
      <c r="C81" s="141">
        <f>SUM(C82:C84)</f>
        <v>2502194061.46</v>
      </c>
      <c r="D81" s="141">
        <f>SUM(D82:D84)</f>
        <v>112133716.12</v>
      </c>
      <c r="E81" s="141">
        <f>SUM(E82:E84)</f>
        <v>2614327777.5800004</v>
      </c>
      <c r="F81" s="141">
        <f>SUM(F82:F84)</f>
        <v>2614327777.5800004</v>
      </c>
      <c r="G81" s="141">
        <f>SUM(G82:G84)</f>
        <v>2609243456.1800003</v>
      </c>
      <c r="H81" s="254">
        <f>SUM(H82:I84)</f>
        <v>0</v>
      </c>
      <c r="I81" s="255"/>
    </row>
    <row r="82" spans="1:9" s="19" customFormat="1" ht="9" customHeight="1">
      <c r="A82" s="142" t="s">
        <v>406</v>
      </c>
      <c r="B82" s="21"/>
      <c r="C82" s="141">
        <v>2366606708</v>
      </c>
      <c r="D82" s="141">
        <v>133181709.55</v>
      </c>
      <c r="E82" s="141">
        <f>SUM(C82:D82)</f>
        <v>2499788417.55</v>
      </c>
      <c r="F82" s="141">
        <v>2499788417.55</v>
      </c>
      <c r="G82" s="141">
        <v>2494704096.15</v>
      </c>
      <c r="H82" s="254">
        <f>+E82-F82</f>
        <v>0</v>
      </c>
      <c r="I82" s="255"/>
    </row>
    <row r="83" spans="1:9" s="19" customFormat="1" ht="9" customHeight="1">
      <c r="A83" s="142" t="s">
        <v>407</v>
      </c>
      <c r="B83" s="21"/>
      <c r="C83" s="141">
        <v>0</v>
      </c>
      <c r="D83" s="141">
        <v>0</v>
      </c>
      <c r="E83" s="141">
        <f>SUM(C83:D83)</f>
        <v>0</v>
      </c>
      <c r="F83" s="141">
        <v>0</v>
      </c>
      <c r="G83" s="141">
        <v>0</v>
      </c>
      <c r="H83" s="254">
        <f>+E83-F83</f>
        <v>0</v>
      </c>
      <c r="I83" s="255"/>
    </row>
    <row r="84" spans="1:9" s="19" customFormat="1" ht="9" customHeight="1">
      <c r="A84" s="142" t="s">
        <v>408</v>
      </c>
      <c r="B84" s="21"/>
      <c r="C84" s="141">
        <v>135587353.46</v>
      </c>
      <c r="D84" s="141">
        <v>-21047993.43</v>
      </c>
      <c r="E84" s="141">
        <f>SUM(C84:D85)</f>
        <v>114539360.03</v>
      </c>
      <c r="F84" s="141">
        <v>114539360.03</v>
      </c>
      <c r="G84" s="141">
        <v>114539360.03</v>
      </c>
      <c r="H84" s="254">
        <f>+E84-F84</f>
        <v>0</v>
      </c>
      <c r="I84" s="255"/>
    </row>
    <row r="85" spans="1:9" s="19" customFormat="1" ht="2.25" customHeight="1">
      <c r="A85" s="112"/>
      <c r="B85" s="21"/>
      <c r="C85" s="21"/>
      <c r="D85" s="21"/>
      <c r="E85" s="21"/>
      <c r="F85" s="21"/>
      <c r="G85" s="21"/>
      <c r="H85" s="22"/>
      <c r="I85" s="21"/>
    </row>
    <row r="86" spans="1:9" s="19" customFormat="1" ht="9" customHeight="1">
      <c r="A86" s="140" t="s">
        <v>409</v>
      </c>
      <c r="B86" s="21"/>
      <c r="C86" s="141">
        <f>SUM(C87:C93)</f>
        <v>491368660.05</v>
      </c>
      <c r="D86" s="141">
        <f>SUM(D87:D93)</f>
        <v>-99560425.30000001</v>
      </c>
      <c r="E86" s="141">
        <f>SUM(E87:E93)</f>
        <v>391808234.75</v>
      </c>
      <c r="F86" s="141">
        <f>SUM(F87:F93)</f>
        <v>391808234.75</v>
      </c>
      <c r="G86" s="141">
        <f>SUM(G87:G93)</f>
        <v>391808234.75</v>
      </c>
      <c r="H86" s="254">
        <f>SUM(H87:I93)</f>
        <v>0</v>
      </c>
      <c r="I86" s="255"/>
    </row>
    <row r="87" spans="1:9" s="19" customFormat="1" ht="9" customHeight="1">
      <c r="A87" s="142" t="s">
        <v>410</v>
      </c>
      <c r="B87" s="21"/>
      <c r="C87" s="141">
        <v>8146059.61</v>
      </c>
      <c r="D87" s="141">
        <v>-6522509.32</v>
      </c>
      <c r="E87" s="141">
        <f>SUM(C87:D87)</f>
        <v>1623550.29</v>
      </c>
      <c r="F87" s="141">
        <v>1623550.29</v>
      </c>
      <c r="G87" s="141">
        <v>1623550.29</v>
      </c>
      <c r="H87" s="254">
        <f aca="true" t="shared" si="12" ref="H87:H93">+E87-F87</f>
        <v>0</v>
      </c>
      <c r="I87" s="255"/>
    </row>
    <row r="88" spans="1:9" s="19" customFormat="1" ht="9" customHeight="1">
      <c r="A88" s="142" t="s">
        <v>411</v>
      </c>
      <c r="B88" s="21"/>
      <c r="C88" s="141">
        <v>482222600.44</v>
      </c>
      <c r="D88" s="141">
        <v>-92037915.98</v>
      </c>
      <c r="E88" s="141">
        <f aca="true" t="shared" si="13" ref="E88:E93">SUM(C88:D88)</f>
        <v>390184684.46</v>
      </c>
      <c r="F88" s="141">
        <v>390184684.46</v>
      </c>
      <c r="G88" s="141">
        <v>390184684.46</v>
      </c>
      <c r="H88" s="254">
        <f t="shared" si="12"/>
        <v>0</v>
      </c>
      <c r="I88" s="255"/>
    </row>
    <row r="89" spans="1:9" s="19" customFormat="1" ht="9" customHeight="1">
      <c r="A89" s="142" t="s">
        <v>412</v>
      </c>
      <c r="B89" s="21"/>
      <c r="C89" s="141">
        <v>0</v>
      </c>
      <c r="D89" s="141">
        <v>0</v>
      </c>
      <c r="E89" s="141">
        <f t="shared" si="13"/>
        <v>0</v>
      </c>
      <c r="F89" s="141">
        <v>0</v>
      </c>
      <c r="G89" s="141">
        <v>0</v>
      </c>
      <c r="H89" s="254">
        <f t="shared" si="12"/>
        <v>0</v>
      </c>
      <c r="I89" s="255"/>
    </row>
    <row r="90" spans="1:9" s="19" customFormat="1" ht="9" customHeight="1">
      <c r="A90" s="142" t="s">
        <v>413</v>
      </c>
      <c r="B90" s="21"/>
      <c r="C90" s="141">
        <v>0</v>
      </c>
      <c r="D90" s="141">
        <v>0</v>
      </c>
      <c r="E90" s="141">
        <f t="shared" si="13"/>
        <v>0</v>
      </c>
      <c r="F90" s="141">
        <v>0</v>
      </c>
      <c r="G90" s="141">
        <v>0</v>
      </c>
      <c r="H90" s="254">
        <f t="shared" si="12"/>
        <v>0</v>
      </c>
      <c r="I90" s="255"/>
    </row>
    <row r="91" spans="1:9" s="19" customFormat="1" ht="9" customHeight="1">
      <c r="A91" s="142" t="s">
        <v>414</v>
      </c>
      <c r="B91" s="21"/>
      <c r="C91" s="141">
        <v>0</v>
      </c>
      <c r="D91" s="141">
        <v>0</v>
      </c>
      <c r="E91" s="141">
        <f t="shared" si="13"/>
        <v>0</v>
      </c>
      <c r="F91" s="141">
        <v>0</v>
      </c>
      <c r="G91" s="141">
        <v>0</v>
      </c>
      <c r="H91" s="254">
        <f t="shared" si="12"/>
        <v>0</v>
      </c>
      <c r="I91" s="255"/>
    </row>
    <row r="92" spans="1:9" s="19" customFormat="1" ht="9" customHeight="1">
      <c r="A92" s="142" t="s">
        <v>415</v>
      </c>
      <c r="B92" s="21"/>
      <c r="C92" s="141">
        <v>0</v>
      </c>
      <c r="D92" s="141">
        <v>0</v>
      </c>
      <c r="E92" s="141">
        <f t="shared" si="13"/>
        <v>0</v>
      </c>
      <c r="F92" s="141">
        <v>0</v>
      </c>
      <c r="G92" s="141">
        <v>0</v>
      </c>
      <c r="H92" s="254">
        <f t="shared" si="12"/>
        <v>0</v>
      </c>
      <c r="I92" s="255"/>
    </row>
    <row r="93" spans="1:9" s="19" customFormat="1" ht="9" customHeight="1">
      <c r="A93" s="142" t="s">
        <v>416</v>
      </c>
      <c r="B93" s="21"/>
      <c r="C93" s="141">
        <v>1000000</v>
      </c>
      <c r="D93" s="141">
        <v>-1000000</v>
      </c>
      <c r="E93" s="141">
        <f t="shared" si="13"/>
        <v>0</v>
      </c>
      <c r="F93" s="141">
        <v>0</v>
      </c>
      <c r="G93" s="141">
        <v>0</v>
      </c>
      <c r="H93" s="254">
        <f t="shared" si="12"/>
        <v>0</v>
      </c>
      <c r="I93" s="255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138" t="s">
        <v>417</v>
      </c>
      <c r="B96" s="4"/>
      <c r="C96" s="139">
        <f>+C98+C107+C118+C129+C141+C141+C152+C157+C167+C172</f>
        <v>11939720378</v>
      </c>
      <c r="D96" s="139">
        <f aca="true" t="shared" si="14" ref="D96:I96">+D98+D107+D118+D129+D141+D152+D157+D167+D172</f>
        <v>1969714842.9599998</v>
      </c>
      <c r="E96" s="139">
        <f t="shared" si="14"/>
        <v>13909435220.96</v>
      </c>
      <c r="F96" s="139">
        <f t="shared" si="14"/>
        <v>13778341142.45</v>
      </c>
      <c r="G96" s="139">
        <f t="shared" si="14"/>
        <v>13686186998.710001</v>
      </c>
      <c r="H96" s="256">
        <f t="shared" si="14"/>
        <v>131094078.50999826</v>
      </c>
      <c r="I96" s="257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19" customFormat="1" ht="9" customHeight="1">
      <c r="A98" s="140" t="s">
        <v>345</v>
      </c>
      <c r="B98" s="21"/>
      <c r="C98" s="141">
        <f>SUM(C99:C105)</f>
        <v>17038806</v>
      </c>
      <c r="D98" s="141">
        <f>SUM(D99:D105)</f>
        <v>630342926.83</v>
      </c>
      <c r="E98" s="141">
        <f>SUM(E99:E105)</f>
        <v>647381732.83</v>
      </c>
      <c r="F98" s="141">
        <f>SUM(F99:F105)</f>
        <v>646649745.1299999</v>
      </c>
      <c r="G98" s="141">
        <f>SUM(G99:G105)</f>
        <v>646649745.1299999</v>
      </c>
      <c r="H98" s="254">
        <f>SUM(H99:I105)</f>
        <v>731987.6999999825</v>
      </c>
      <c r="I98" s="255"/>
    </row>
    <row r="99" spans="1:9" s="19" customFormat="1" ht="9" customHeight="1">
      <c r="A99" s="142" t="s">
        <v>346</v>
      </c>
      <c r="B99" s="21"/>
      <c r="C99" s="141">
        <v>10129418</v>
      </c>
      <c r="D99" s="141">
        <v>209405641.54</v>
      </c>
      <c r="E99" s="141">
        <f>SUM(C99:D99)</f>
        <v>219535059.54</v>
      </c>
      <c r="F99" s="141">
        <v>219426387.97</v>
      </c>
      <c r="G99" s="141">
        <v>219426387.97</v>
      </c>
      <c r="H99" s="254">
        <f aca="true" t="shared" si="15" ref="H99:H105">+E99-F99</f>
        <v>108671.56999999285</v>
      </c>
      <c r="I99" s="255"/>
    </row>
    <row r="100" spans="1:9" s="19" customFormat="1" ht="9" customHeight="1">
      <c r="A100" s="142" t="s">
        <v>347</v>
      </c>
      <c r="B100" s="21"/>
      <c r="C100" s="141">
        <v>120000</v>
      </c>
      <c r="D100" s="141">
        <v>4173491.42</v>
      </c>
      <c r="E100" s="141">
        <f aca="true" t="shared" si="16" ref="E100:E105">SUM(C100:D100)</f>
        <v>4293491.42</v>
      </c>
      <c r="F100" s="141">
        <v>4293491.42</v>
      </c>
      <c r="G100" s="141">
        <v>4293491.42</v>
      </c>
      <c r="H100" s="254">
        <f t="shared" si="15"/>
        <v>0</v>
      </c>
      <c r="I100" s="255"/>
    </row>
    <row r="101" spans="1:9" s="19" customFormat="1" ht="9" customHeight="1">
      <c r="A101" s="142" t="s">
        <v>348</v>
      </c>
      <c r="B101" s="21"/>
      <c r="C101" s="141">
        <v>2370757</v>
      </c>
      <c r="D101" s="141">
        <v>137268256.15</v>
      </c>
      <c r="E101" s="141">
        <f t="shared" si="16"/>
        <v>139639013.15</v>
      </c>
      <c r="F101" s="141">
        <v>139109616.81</v>
      </c>
      <c r="G101" s="141">
        <v>139109616.81</v>
      </c>
      <c r="H101" s="254">
        <f t="shared" si="15"/>
        <v>529396.3400000036</v>
      </c>
      <c r="I101" s="255"/>
    </row>
    <row r="102" spans="1:9" s="19" customFormat="1" ht="9" customHeight="1">
      <c r="A102" s="142" t="s">
        <v>349</v>
      </c>
      <c r="B102" s="21"/>
      <c r="C102" s="141">
        <v>2999520</v>
      </c>
      <c r="D102" s="141">
        <v>113110921.5</v>
      </c>
      <c r="E102" s="141">
        <f t="shared" si="16"/>
        <v>116110441.5</v>
      </c>
      <c r="F102" s="141">
        <v>116029704.6</v>
      </c>
      <c r="G102" s="141">
        <v>116029704.6</v>
      </c>
      <c r="H102" s="254">
        <f t="shared" si="15"/>
        <v>80736.90000000596</v>
      </c>
      <c r="I102" s="255"/>
    </row>
    <row r="103" spans="1:9" s="19" customFormat="1" ht="9" customHeight="1">
      <c r="A103" s="142" t="s">
        <v>350</v>
      </c>
      <c r="B103" s="21"/>
      <c r="C103" s="141">
        <v>976696</v>
      </c>
      <c r="D103" s="141">
        <v>158140444.01</v>
      </c>
      <c r="E103" s="141">
        <f t="shared" si="16"/>
        <v>159117140.01</v>
      </c>
      <c r="F103" s="141">
        <v>159108093.05</v>
      </c>
      <c r="G103" s="141">
        <v>159108093.05</v>
      </c>
      <c r="H103" s="254">
        <f t="shared" si="15"/>
        <v>9046.959999978542</v>
      </c>
      <c r="I103" s="255"/>
    </row>
    <row r="104" spans="1:9" s="19" customFormat="1" ht="9" customHeight="1">
      <c r="A104" s="142" t="s">
        <v>351</v>
      </c>
      <c r="B104" s="21"/>
      <c r="C104" s="141">
        <v>0</v>
      </c>
      <c r="D104" s="141">
        <v>0</v>
      </c>
      <c r="E104" s="141">
        <f t="shared" si="16"/>
        <v>0</v>
      </c>
      <c r="F104" s="141">
        <v>0</v>
      </c>
      <c r="G104" s="141">
        <v>0</v>
      </c>
      <c r="H104" s="254">
        <f t="shared" si="15"/>
        <v>0</v>
      </c>
      <c r="I104" s="255"/>
    </row>
    <row r="105" spans="1:9" s="19" customFormat="1" ht="9" customHeight="1">
      <c r="A105" s="142" t="s">
        <v>352</v>
      </c>
      <c r="B105" s="21"/>
      <c r="C105" s="141">
        <v>442415</v>
      </c>
      <c r="D105" s="141">
        <v>8244172.21</v>
      </c>
      <c r="E105" s="141">
        <f t="shared" si="16"/>
        <v>8686587.21</v>
      </c>
      <c r="F105" s="141">
        <v>8682451.28</v>
      </c>
      <c r="G105" s="141">
        <v>8682451.28</v>
      </c>
      <c r="H105" s="254">
        <f t="shared" si="15"/>
        <v>4135.930000001565</v>
      </c>
      <c r="I105" s="255"/>
    </row>
    <row r="106" spans="1:9" s="19" customFormat="1" ht="3.75" customHeight="1">
      <c r="A106" s="112"/>
      <c r="B106" s="21"/>
      <c r="C106" s="21"/>
      <c r="D106" s="21"/>
      <c r="E106" s="21"/>
      <c r="F106" s="21"/>
      <c r="G106" s="21"/>
      <c r="H106" s="22"/>
      <c r="I106" s="21"/>
    </row>
    <row r="107" spans="1:9" s="19" customFormat="1" ht="9" customHeight="1">
      <c r="A107" s="140" t="s">
        <v>353</v>
      </c>
      <c r="B107" s="21"/>
      <c r="C107" s="141">
        <f aca="true" t="shared" si="17" ref="C107:I107">SUM(C108:C116)</f>
        <v>2874000</v>
      </c>
      <c r="D107" s="141">
        <f t="shared" si="17"/>
        <v>90434679.9</v>
      </c>
      <c r="E107" s="141">
        <f t="shared" si="17"/>
        <v>93308679.9</v>
      </c>
      <c r="F107" s="141">
        <f t="shared" si="17"/>
        <v>93181650.60000001</v>
      </c>
      <c r="G107" s="141">
        <f t="shared" si="17"/>
        <v>2684282.52</v>
      </c>
      <c r="H107" s="254">
        <f t="shared" si="17"/>
        <v>127029.30000000444</v>
      </c>
      <c r="I107" s="255">
        <f t="shared" si="17"/>
        <v>0</v>
      </c>
    </row>
    <row r="108" spans="1:9" s="19" customFormat="1" ht="9.75" customHeight="1">
      <c r="A108" s="142" t="s">
        <v>354</v>
      </c>
      <c r="B108" s="21"/>
      <c r="C108" s="143">
        <v>27500</v>
      </c>
      <c r="D108" s="143">
        <v>56787298.72</v>
      </c>
      <c r="E108" s="143">
        <f>SUM(C108:D108)</f>
        <v>56814798.72</v>
      </c>
      <c r="F108" s="143">
        <v>56788037.07</v>
      </c>
      <c r="G108" s="143">
        <v>405177.36</v>
      </c>
      <c r="H108" s="254">
        <f aca="true" t="shared" si="18" ref="H108:H116">+E108-F108</f>
        <v>26761.64999999851</v>
      </c>
      <c r="I108" s="255"/>
    </row>
    <row r="109" spans="1:9" s="19" customFormat="1" ht="9" customHeight="1">
      <c r="A109" s="142" t="s">
        <v>355</v>
      </c>
      <c r="B109" s="21"/>
      <c r="C109" s="141">
        <v>2602500</v>
      </c>
      <c r="D109" s="141">
        <v>-2108595.04</v>
      </c>
      <c r="E109" s="143">
        <f aca="true" t="shared" si="19" ref="E109:E116">SUM(C109:D109)</f>
        <v>493904.95999999996</v>
      </c>
      <c r="F109" s="141">
        <v>493887.96</v>
      </c>
      <c r="G109" s="141">
        <v>2483</v>
      </c>
      <c r="H109" s="254">
        <f t="shared" si="18"/>
        <v>16.999999999941792</v>
      </c>
      <c r="I109" s="255"/>
    </row>
    <row r="110" spans="1:9" s="19" customFormat="1" ht="9" customHeight="1">
      <c r="A110" s="142" t="s">
        <v>356</v>
      </c>
      <c r="B110" s="21"/>
      <c r="C110" s="143">
        <v>0</v>
      </c>
      <c r="D110" s="143">
        <v>0</v>
      </c>
      <c r="E110" s="143">
        <f t="shared" si="19"/>
        <v>0</v>
      </c>
      <c r="F110" s="143">
        <v>0</v>
      </c>
      <c r="G110" s="143">
        <v>0</v>
      </c>
      <c r="H110" s="254">
        <f t="shared" si="18"/>
        <v>0</v>
      </c>
      <c r="I110" s="255"/>
    </row>
    <row r="111" spans="1:9" s="19" customFormat="1" ht="9" customHeight="1">
      <c r="A111" s="142" t="s">
        <v>357</v>
      </c>
      <c r="B111" s="21"/>
      <c r="C111" s="141">
        <v>0</v>
      </c>
      <c r="D111" s="141">
        <v>807279.12</v>
      </c>
      <c r="E111" s="143">
        <f t="shared" si="19"/>
        <v>807279.12</v>
      </c>
      <c r="F111" s="141">
        <v>807279.09</v>
      </c>
      <c r="G111" s="141">
        <v>807279.09</v>
      </c>
      <c r="H111" s="254">
        <f t="shared" si="18"/>
        <v>0.030000000027939677</v>
      </c>
      <c r="I111" s="255"/>
    </row>
    <row r="112" spans="1:9" s="19" customFormat="1" ht="9" customHeight="1">
      <c r="A112" s="142" t="s">
        <v>358</v>
      </c>
      <c r="B112" s="21"/>
      <c r="C112" s="141">
        <v>0</v>
      </c>
      <c r="D112" s="141">
        <v>0</v>
      </c>
      <c r="E112" s="143">
        <f t="shared" si="19"/>
        <v>0</v>
      </c>
      <c r="F112" s="141">
        <v>0</v>
      </c>
      <c r="G112" s="141">
        <v>0</v>
      </c>
      <c r="H112" s="254">
        <f t="shared" si="18"/>
        <v>0</v>
      </c>
      <c r="I112" s="255"/>
    </row>
    <row r="113" spans="1:9" s="19" customFormat="1" ht="9" customHeight="1">
      <c r="A113" s="142" t="s">
        <v>359</v>
      </c>
      <c r="B113" s="21"/>
      <c r="C113" s="141">
        <v>27500</v>
      </c>
      <c r="D113" s="141">
        <v>331367</v>
      </c>
      <c r="E113" s="143">
        <f t="shared" si="19"/>
        <v>358867</v>
      </c>
      <c r="F113" s="141">
        <v>262663</v>
      </c>
      <c r="G113" s="141">
        <v>262663</v>
      </c>
      <c r="H113" s="254">
        <f t="shared" si="18"/>
        <v>96204</v>
      </c>
      <c r="I113" s="255"/>
    </row>
    <row r="114" spans="1:9" s="19" customFormat="1" ht="9" customHeight="1">
      <c r="A114" s="142" t="s">
        <v>360</v>
      </c>
      <c r="B114" s="21"/>
      <c r="C114" s="143">
        <v>216500</v>
      </c>
      <c r="D114" s="143">
        <v>34479811.34</v>
      </c>
      <c r="E114" s="143">
        <f t="shared" si="19"/>
        <v>34696311.34</v>
      </c>
      <c r="F114" s="143">
        <v>34692265.19</v>
      </c>
      <c r="G114" s="143">
        <v>1069161.78</v>
      </c>
      <c r="H114" s="254">
        <f t="shared" si="18"/>
        <v>4046.1500000059605</v>
      </c>
      <c r="I114" s="255"/>
    </row>
    <row r="115" spans="1:9" s="19" customFormat="1" ht="9" customHeight="1">
      <c r="A115" s="142" t="s">
        <v>361</v>
      </c>
      <c r="B115" s="21"/>
      <c r="C115" s="141">
        <v>0</v>
      </c>
      <c r="D115" s="141">
        <v>0</v>
      </c>
      <c r="E115" s="143">
        <f t="shared" si="19"/>
        <v>0</v>
      </c>
      <c r="F115" s="141">
        <v>0</v>
      </c>
      <c r="G115" s="141">
        <v>0</v>
      </c>
      <c r="H115" s="254">
        <f t="shared" si="18"/>
        <v>0</v>
      </c>
      <c r="I115" s="255"/>
    </row>
    <row r="116" spans="1:9" s="19" customFormat="1" ht="9" customHeight="1">
      <c r="A116" s="142" t="s">
        <v>362</v>
      </c>
      <c r="B116" s="21"/>
      <c r="C116" s="141">
        <v>0</v>
      </c>
      <c r="D116" s="141">
        <v>137518.76</v>
      </c>
      <c r="E116" s="143">
        <f t="shared" si="19"/>
        <v>137518.76</v>
      </c>
      <c r="F116" s="141">
        <v>137518.29</v>
      </c>
      <c r="G116" s="141">
        <v>137518.29</v>
      </c>
      <c r="H116" s="254">
        <f t="shared" si="18"/>
        <v>0.47000000000116415</v>
      </c>
      <c r="I116" s="255"/>
    </row>
    <row r="117" spans="1:9" s="19" customFormat="1" ht="1.5" customHeight="1">
      <c r="A117" s="112"/>
      <c r="B117" s="21"/>
      <c r="C117" s="21"/>
      <c r="D117" s="21"/>
      <c r="E117" s="21"/>
      <c r="F117" s="21"/>
      <c r="G117" s="21"/>
      <c r="H117" s="22"/>
      <c r="I117" s="21"/>
    </row>
    <row r="118" spans="1:9" s="19" customFormat="1" ht="9" customHeight="1">
      <c r="A118" s="140" t="s">
        <v>363</v>
      </c>
      <c r="B118" s="21"/>
      <c r="C118" s="141">
        <f aca="true" t="shared" si="20" ref="C118:I118">SUM(C119:C127)</f>
        <v>146000</v>
      </c>
      <c r="D118" s="141">
        <f t="shared" si="20"/>
        <v>103603256.88</v>
      </c>
      <c r="E118" s="141">
        <f t="shared" si="20"/>
        <v>103749256.88</v>
      </c>
      <c r="F118" s="141">
        <f t="shared" si="20"/>
        <v>103622977.21000001</v>
      </c>
      <c r="G118" s="141">
        <f t="shared" si="20"/>
        <v>103622977.21000001</v>
      </c>
      <c r="H118" s="254">
        <f t="shared" si="20"/>
        <v>126279.67000000186</v>
      </c>
      <c r="I118" s="255">
        <f t="shared" si="20"/>
        <v>0</v>
      </c>
    </row>
    <row r="119" spans="1:9" s="19" customFormat="1" ht="9" customHeight="1">
      <c r="A119" s="142" t="s">
        <v>364</v>
      </c>
      <c r="B119" s="21"/>
      <c r="C119" s="141">
        <v>0</v>
      </c>
      <c r="D119" s="141">
        <v>90324.9</v>
      </c>
      <c r="E119" s="141">
        <f>SUM(C119:D119)</f>
        <v>90324.9</v>
      </c>
      <c r="F119" s="141">
        <v>90324</v>
      </c>
      <c r="G119" s="141">
        <v>90324</v>
      </c>
      <c r="H119" s="254">
        <f aca="true" t="shared" si="21" ref="H119:H127">+E119-F119</f>
        <v>0.8999999999941792</v>
      </c>
      <c r="I119" s="255"/>
    </row>
    <row r="120" spans="1:9" s="19" customFormat="1" ht="9" customHeight="1">
      <c r="A120" s="142" t="s">
        <v>365</v>
      </c>
      <c r="B120" s="21"/>
      <c r="C120" s="141">
        <v>0</v>
      </c>
      <c r="D120" s="141">
        <v>4700333</v>
      </c>
      <c r="E120" s="141">
        <f aca="true" t="shared" si="22" ref="E120:E127">SUM(C120:D120)</f>
        <v>4700333</v>
      </c>
      <c r="F120" s="141">
        <v>4695680</v>
      </c>
      <c r="G120" s="141">
        <v>4695680</v>
      </c>
      <c r="H120" s="254">
        <f t="shared" si="21"/>
        <v>4653</v>
      </c>
      <c r="I120" s="255"/>
    </row>
    <row r="121" spans="1:9" s="19" customFormat="1" ht="9" customHeight="1">
      <c r="A121" s="142" t="s">
        <v>366</v>
      </c>
      <c r="B121" s="21"/>
      <c r="C121" s="143">
        <v>50000</v>
      </c>
      <c r="D121" s="143">
        <v>4326245</v>
      </c>
      <c r="E121" s="141">
        <f t="shared" si="22"/>
        <v>4376245</v>
      </c>
      <c r="F121" s="143">
        <v>4374473.76</v>
      </c>
      <c r="G121" s="143">
        <v>4374473.76</v>
      </c>
      <c r="H121" s="254">
        <f t="shared" si="21"/>
        <v>1771.2400000002235</v>
      </c>
      <c r="I121" s="255"/>
    </row>
    <row r="122" spans="1:9" s="19" customFormat="1" ht="9" customHeight="1">
      <c r="A122" s="142" t="s">
        <v>367</v>
      </c>
      <c r="B122" s="21"/>
      <c r="C122" s="141">
        <v>0</v>
      </c>
      <c r="D122" s="141">
        <v>19037689.89</v>
      </c>
      <c r="E122" s="141">
        <f t="shared" si="22"/>
        <v>19037689.89</v>
      </c>
      <c r="F122" s="141">
        <v>19032963.13</v>
      </c>
      <c r="G122" s="141">
        <v>19032963.13</v>
      </c>
      <c r="H122" s="254">
        <f t="shared" si="21"/>
        <v>4726.760000001639</v>
      </c>
      <c r="I122" s="255"/>
    </row>
    <row r="123" spans="1:9" s="19" customFormat="1" ht="9" customHeight="1">
      <c r="A123" s="142" t="s">
        <v>368</v>
      </c>
      <c r="B123" s="21"/>
      <c r="C123" s="143">
        <v>0</v>
      </c>
      <c r="D123" s="143">
        <v>75326446.37</v>
      </c>
      <c r="E123" s="141">
        <f t="shared" si="22"/>
        <v>75326446.37</v>
      </c>
      <c r="F123" s="143">
        <v>75326446.37</v>
      </c>
      <c r="G123" s="143">
        <v>75326446.37</v>
      </c>
      <c r="H123" s="254">
        <f t="shared" si="21"/>
        <v>0</v>
      </c>
      <c r="I123" s="255"/>
    </row>
    <row r="124" spans="1:9" s="19" customFormat="1" ht="9" customHeight="1">
      <c r="A124" s="142" t="s">
        <v>369</v>
      </c>
      <c r="B124" s="21"/>
      <c r="C124" s="141">
        <v>0</v>
      </c>
      <c r="D124" s="141">
        <v>0</v>
      </c>
      <c r="E124" s="141">
        <f t="shared" si="22"/>
        <v>0</v>
      </c>
      <c r="F124" s="141">
        <v>0</v>
      </c>
      <c r="G124" s="141">
        <v>0</v>
      </c>
      <c r="H124" s="254">
        <f t="shared" si="21"/>
        <v>0</v>
      </c>
      <c r="I124" s="255"/>
    </row>
    <row r="125" spans="1:9" s="19" customFormat="1" ht="9" customHeight="1">
      <c r="A125" s="142" t="s">
        <v>370</v>
      </c>
      <c r="B125" s="21"/>
      <c r="C125" s="141">
        <v>21000</v>
      </c>
      <c r="D125" s="141">
        <v>122217.72</v>
      </c>
      <c r="E125" s="141">
        <f t="shared" si="22"/>
        <v>143217.72</v>
      </c>
      <c r="F125" s="141">
        <v>28095.95</v>
      </c>
      <c r="G125" s="141">
        <v>28095.95</v>
      </c>
      <c r="H125" s="254">
        <f t="shared" si="21"/>
        <v>115121.77</v>
      </c>
      <c r="I125" s="255"/>
    </row>
    <row r="126" spans="1:9" s="19" customFormat="1" ht="9" customHeight="1">
      <c r="A126" s="142" t="s">
        <v>371</v>
      </c>
      <c r="B126" s="21"/>
      <c r="C126" s="141">
        <v>75000</v>
      </c>
      <c r="D126" s="141">
        <v>0</v>
      </c>
      <c r="E126" s="141">
        <f t="shared" si="22"/>
        <v>75000</v>
      </c>
      <c r="F126" s="141">
        <v>74994</v>
      </c>
      <c r="G126" s="141">
        <v>74994</v>
      </c>
      <c r="H126" s="254">
        <f t="shared" si="21"/>
        <v>6</v>
      </c>
      <c r="I126" s="255"/>
    </row>
    <row r="127" spans="1:9" s="19" customFormat="1" ht="9" customHeight="1">
      <c r="A127" s="142" t="s">
        <v>372</v>
      </c>
      <c r="B127" s="21"/>
      <c r="C127" s="141">
        <v>0</v>
      </c>
      <c r="D127" s="141">
        <v>0</v>
      </c>
      <c r="E127" s="141">
        <f t="shared" si="22"/>
        <v>0</v>
      </c>
      <c r="F127" s="141">
        <v>0</v>
      </c>
      <c r="G127" s="141">
        <v>0</v>
      </c>
      <c r="H127" s="254">
        <f t="shared" si="21"/>
        <v>0</v>
      </c>
      <c r="I127" s="255"/>
    </row>
    <row r="128" spans="1:9" s="19" customFormat="1" ht="1.5" customHeight="1">
      <c r="A128" s="112"/>
      <c r="B128" s="21"/>
      <c r="C128" s="21"/>
      <c r="D128" s="21"/>
      <c r="E128" s="21"/>
      <c r="F128" s="21"/>
      <c r="G128" s="21"/>
      <c r="H128" s="22"/>
      <c r="I128" s="21"/>
    </row>
    <row r="129" spans="1:9" s="19" customFormat="1" ht="9" customHeight="1">
      <c r="A129" s="263" t="s">
        <v>373</v>
      </c>
      <c r="B129" s="21"/>
      <c r="C129" s="259">
        <f aca="true" t="shared" si="23" ref="C129:I129">SUM(C131:C139)</f>
        <v>9917491982</v>
      </c>
      <c r="D129" s="259">
        <f t="shared" si="23"/>
        <v>936081100.95</v>
      </c>
      <c r="E129" s="259">
        <f t="shared" si="23"/>
        <v>10853573082.949999</v>
      </c>
      <c r="F129" s="259">
        <f t="shared" si="23"/>
        <v>10850144058.560001</v>
      </c>
      <c r="G129" s="259">
        <f t="shared" si="23"/>
        <v>10850144058.560001</v>
      </c>
      <c r="H129" s="264">
        <f>SUM(H131:H139)</f>
        <v>3429024.3899983224</v>
      </c>
      <c r="I129" s="265">
        <f t="shared" si="23"/>
        <v>0</v>
      </c>
    </row>
    <row r="130" spans="1:9" s="19" customFormat="1" ht="9" customHeight="1">
      <c r="A130" s="263"/>
      <c r="B130" s="21"/>
      <c r="C130" s="259"/>
      <c r="D130" s="259"/>
      <c r="E130" s="259"/>
      <c r="F130" s="259"/>
      <c r="G130" s="259"/>
      <c r="H130" s="264"/>
      <c r="I130" s="265"/>
    </row>
    <row r="131" spans="1:9" s="19" customFormat="1" ht="9" customHeight="1">
      <c r="A131" s="142" t="s">
        <v>374</v>
      </c>
      <c r="B131" s="21"/>
      <c r="C131" s="143">
        <v>9717491982</v>
      </c>
      <c r="D131" s="143">
        <v>923133004.38</v>
      </c>
      <c r="E131" s="143">
        <f>SUM(C131:D131)</f>
        <v>10640624986.38</v>
      </c>
      <c r="F131" s="143">
        <v>10638454607.87</v>
      </c>
      <c r="G131" s="143">
        <v>10638454607.87</v>
      </c>
      <c r="H131" s="254">
        <f>+E131-F131</f>
        <v>2170378.5099983215</v>
      </c>
      <c r="I131" s="255"/>
    </row>
    <row r="132" spans="1:9" s="19" customFormat="1" ht="9" customHeight="1">
      <c r="A132" s="142" t="s">
        <v>375</v>
      </c>
      <c r="B132" s="21"/>
      <c r="C132" s="141">
        <v>0</v>
      </c>
      <c r="D132" s="141">
        <v>0</v>
      </c>
      <c r="E132" s="143">
        <f aca="true" t="shared" si="24" ref="E132:E139">SUM(C132:D132)</f>
        <v>0</v>
      </c>
      <c r="F132" s="141">
        <v>0</v>
      </c>
      <c r="G132" s="141">
        <v>0</v>
      </c>
      <c r="H132" s="254">
        <f aca="true" t="shared" si="25" ref="H132:H139">+E132-F132</f>
        <v>0</v>
      </c>
      <c r="I132" s="255"/>
    </row>
    <row r="133" spans="1:9" s="19" customFormat="1" ht="9" customHeight="1">
      <c r="A133" s="142" t="s">
        <v>376</v>
      </c>
      <c r="B133" s="21"/>
      <c r="C133" s="141">
        <v>0</v>
      </c>
      <c r="D133" s="141">
        <v>0</v>
      </c>
      <c r="E133" s="143">
        <f t="shared" si="24"/>
        <v>0</v>
      </c>
      <c r="F133" s="141">
        <v>0</v>
      </c>
      <c r="G133" s="141">
        <v>0</v>
      </c>
      <c r="H133" s="254">
        <f t="shared" si="25"/>
        <v>0</v>
      </c>
      <c r="I133" s="255"/>
    </row>
    <row r="134" spans="1:9" s="19" customFormat="1" ht="9" customHeight="1">
      <c r="A134" s="142" t="s">
        <v>377</v>
      </c>
      <c r="B134" s="21"/>
      <c r="C134" s="141">
        <v>0</v>
      </c>
      <c r="D134" s="141">
        <v>10887900.57</v>
      </c>
      <c r="E134" s="143">
        <f t="shared" si="24"/>
        <v>10887900.57</v>
      </c>
      <c r="F134" s="141">
        <v>9629254.69</v>
      </c>
      <c r="G134" s="141">
        <v>9629254.69</v>
      </c>
      <c r="H134" s="254">
        <f t="shared" si="25"/>
        <v>1258645.8800000008</v>
      </c>
      <c r="I134" s="255"/>
    </row>
    <row r="135" spans="1:9" s="19" customFormat="1" ht="9" customHeight="1">
      <c r="A135" s="142" t="s">
        <v>378</v>
      </c>
      <c r="B135" s="21"/>
      <c r="C135" s="141">
        <v>200000000</v>
      </c>
      <c r="D135" s="141">
        <v>2060196</v>
      </c>
      <c r="E135" s="143">
        <f t="shared" si="24"/>
        <v>202060196</v>
      </c>
      <c r="F135" s="141">
        <v>202060196</v>
      </c>
      <c r="G135" s="141">
        <v>202060196</v>
      </c>
      <c r="H135" s="254">
        <f t="shared" si="25"/>
        <v>0</v>
      </c>
      <c r="I135" s="255"/>
    </row>
    <row r="136" spans="1:9" s="19" customFormat="1" ht="9" customHeight="1">
      <c r="A136" s="142" t="s">
        <v>379</v>
      </c>
      <c r="B136" s="21"/>
      <c r="C136" s="143">
        <v>0</v>
      </c>
      <c r="D136" s="143">
        <v>0</v>
      </c>
      <c r="E136" s="143">
        <f t="shared" si="24"/>
        <v>0</v>
      </c>
      <c r="F136" s="143">
        <v>0</v>
      </c>
      <c r="G136" s="143">
        <v>0</v>
      </c>
      <c r="H136" s="254">
        <f t="shared" si="25"/>
        <v>0</v>
      </c>
      <c r="I136" s="255"/>
    </row>
    <row r="137" spans="1:9" s="19" customFormat="1" ht="9" customHeight="1">
      <c r="A137" s="142" t="s">
        <v>380</v>
      </c>
      <c r="B137" s="21"/>
      <c r="C137" s="141">
        <v>0</v>
      </c>
      <c r="D137" s="141">
        <v>0</v>
      </c>
      <c r="E137" s="143">
        <f t="shared" si="24"/>
        <v>0</v>
      </c>
      <c r="F137" s="141">
        <v>0</v>
      </c>
      <c r="G137" s="141">
        <v>0</v>
      </c>
      <c r="H137" s="254">
        <f t="shared" si="25"/>
        <v>0</v>
      </c>
      <c r="I137" s="255"/>
    </row>
    <row r="138" spans="1:9" s="19" customFormat="1" ht="9" customHeight="1">
      <c r="A138" s="142" t="s">
        <v>381</v>
      </c>
      <c r="B138" s="21"/>
      <c r="C138" s="141">
        <v>0</v>
      </c>
      <c r="D138" s="141">
        <v>0</v>
      </c>
      <c r="E138" s="143">
        <f t="shared" si="24"/>
        <v>0</v>
      </c>
      <c r="F138" s="141">
        <v>0</v>
      </c>
      <c r="G138" s="141">
        <v>0</v>
      </c>
      <c r="H138" s="254">
        <f t="shared" si="25"/>
        <v>0</v>
      </c>
      <c r="I138" s="255"/>
    </row>
    <row r="139" spans="1:9" s="19" customFormat="1" ht="9" customHeight="1">
      <c r="A139" s="142" t="s">
        <v>382</v>
      </c>
      <c r="B139" s="21"/>
      <c r="C139" s="141">
        <v>0</v>
      </c>
      <c r="D139" s="141">
        <v>0</v>
      </c>
      <c r="E139" s="143">
        <f t="shared" si="24"/>
        <v>0</v>
      </c>
      <c r="F139" s="141">
        <v>0</v>
      </c>
      <c r="G139" s="141">
        <v>0</v>
      </c>
      <c r="H139" s="254">
        <f t="shared" si="25"/>
        <v>0</v>
      </c>
      <c r="I139" s="255"/>
    </row>
    <row r="140" spans="1:9" s="19" customFormat="1" ht="1.5" customHeight="1">
      <c r="A140" s="112"/>
      <c r="B140" s="21"/>
      <c r="C140" s="21"/>
      <c r="D140" s="21"/>
      <c r="E140" s="21"/>
      <c r="F140" s="21"/>
      <c r="G140" s="21"/>
      <c r="H140" s="261"/>
      <c r="I140" s="262"/>
    </row>
    <row r="141" spans="1:9" s="19" customFormat="1" ht="9" customHeight="1">
      <c r="A141" s="144" t="s">
        <v>383</v>
      </c>
      <c r="B141" s="21"/>
      <c r="C141" s="141">
        <f aca="true" t="shared" si="26" ref="C141:I141">SUM(C142:C150)</f>
        <v>0</v>
      </c>
      <c r="D141" s="141">
        <f t="shared" si="26"/>
        <v>21362766.76</v>
      </c>
      <c r="E141" s="141">
        <f t="shared" si="26"/>
        <v>21362766.76</v>
      </c>
      <c r="F141" s="141">
        <f>SUM(F142:F150)</f>
        <v>21168756.14</v>
      </c>
      <c r="G141" s="141">
        <f t="shared" si="26"/>
        <v>21168756.14</v>
      </c>
      <c r="H141" s="254">
        <f t="shared" si="26"/>
        <v>194010.6200000001</v>
      </c>
      <c r="I141" s="255">
        <f t="shared" si="26"/>
        <v>0</v>
      </c>
    </row>
    <row r="142" spans="1:9" s="19" customFormat="1" ht="9" customHeight="1">
      <c r="A142" s="142" t="s">
        <v>384</v>
      </c>
      <c r="B142" s="21"/>
      <c r="C142" s="141">
        <v>0</v>
      </c>
      <c r="D142" s="141">
        <v>4995583.05</v>
      </c>
      <c r="E142" s="141">
        <f>SUM(C142:D142)</f>
        <v>4995583.05</v>
      </c>
      <c r="F142" s="141">
        <v>4978200.43</v>
      </c>
      <c r="G142" s="141">
        <v>4978200.43</v>
      </c>
      <c r="H142" s="254">
        <f aca="true" t="shared" si="27" ref="H142:H150">+E142-F142</f>
        <v>17382.62000000011</v>
      </c>
      <c r="I142" s="255"/>
    </row>
    <row r="143" spans="1:9" s="19" customFormat="1" ht="9" customHeight="1">
      <c r="A143" s="142" t="s">
        <v>385</v>
      </c>
      <c r="B143" s="21"/>
      <c r="C143" s="141">
        <v>0</v>
      </c>
      <c r="D143" s="141">
        <v>175949.68</v>
      </c>
      <c r="E143" s="141">
        <f aca="true" t="shared" si="28" ref="E143:E151">SUM(C143:D143)</f>
        <v>175949.68</v>
      </c>
      <c r="F143" s="141">
        <v>175932.56</v>
      </c>
      <c r="G143" s="141">
        <v>175932.56</v>
      </c>
      <c r="H143" s="254">
        <f t="shared" si="27"/>
        <v>17.119999999995343</v>
      </c>
      <c r="I143" s="255"/>
    </row>
    <row r="144" spans="1:9" s="19" customFormat="1" ht="9" customHeight="1">
      <c r="A144" s="142" t="s">
        <v>386</v>
      </c>
      <c r="B144" s="21"/>
      <c r="C144" s="141">
        <v>0</v>
      </c>
      <c r="D144" s="141">
        <v>37120</v>
      </c>
      <c r="E144" s="141">
        <f t="shared" si="28"/>
        <v>37120</v>
      </c>
      <c r="F144" s="141">
        <v>37120</v>
      </c>
      <c r="G144" s="141">
        <v>37120</v>
      </c>
      <c r="H144" s="254">
        <f t="shared" si="27"/>
        <v>0</v>
      </c>
      <c r="I144" s="255"/>
    </row>
    <row r="145" spans="1:9" s="19" customFormat="1" ht="9" customHeight="1">
      <c r="A145" s="142" t="s">
        <v>387</v>
      </c>
      <c r="B145" s="21"/>
      <c r="C145" s="141">
        <v>0</v>
      </c>
      <c r="D145" s="141">
        <v>3350829.6</v>
      </c>
      <c r="E145" s="141">
        <f t="shared" si="28"/>
        <v>3350829.6</v>
      </c>
      <c r="F145" s="141">
        <v>3350829.6</v>
      </c>
      <c r="G145" s="141">
        <v>3350829.6</v>
      </c>
      <c r="H145" s="254">
        <f t="shared" si="27"/>
        <v>0</v>
      </c>
      <c r="I145" s="255"/>
    </row>
    <row r="146" spans="1:9" s="19" customFormat="1" ht="9" customHeight="1">
      <c r="A146" s="142" t="s">
        <v>388</v>
      </c>
      <c r="B146" s="21"/>
      <c r="C146" s="141">
        <v>0</v>
      </c>
      <c r="D146" s="141">
        <v>0</v>
      </c>
      <c r="E146" s="141">
        <f t="shared" si="28"/>
        <v>0</v>
      </c>
      <c r="F146" s="141">
        <v>0</v>
      </c>
      <c r="G146" s="141">
        <v>0</v>
      </c>
      <c r="H146" s="254">
        <f t="shared" si="27"/>
        <v>0</v>
      </c>
      <c r="I146" s="255"/>
    </row>
    <row r="147" spans="1:9" s="19" customFormat="1" ht="9" customHeight="1">
      <c r="A147" s="142" t="s">
        <v>389</v>
      </c>
      <c r="B147" s="21"/>
      <c r="C147" s="141">
        <v>0</v>
      </c>
      <c r="D147" s="141">
        <v>11145703.55</v>
      </c>
      <c r="E147" s="141">
        <f t="shared" si="28"/>
        <v>11145703.55</v>
      </c>
      <c r="F147" s="141">
        <v>10969383.55</v>
      </c>
      <c r="G147" s="141">
        <v>10969383.55</v>
      </c>
      <c r="H147" s="254">
        <f t="shared" si="27"/>
        <v>176320</v>
      </c>
      <c r="I147" s="255"/>
    </row>
    <row r="148" spans="1:9" s="19" customFormat="1" ht="9" customHeight="1">
      <c r="A148" s="142" t="s">
        <v>390</v>
      </c>
      <c r="B148" s="21"/>
      <c r="C148" s="141">
        <v>0</v>
      </c>
      <c r="D148" s="141">
        <v>349450.88</v>
      </c>
      <c r="E148" s="141">
        <f t="shared" si="28"/>
        <v>349450.88</v>
      </c>
      <c r="F148" s="141">
        <v>349160</v>
      </c>
      <c r="G148" s="141">
        <v>349160</v>
      </c>
      <c r="H148" s="254">
        <f t="shared" si="27"/>
        <v>290.88000000000466</v>
      </c>
      <c r="I148" s="255"/>
    </row>
    <row r="149" spans="1:9" s="19" customFormat="1" ht="9" customHeight="1">
      <c r="A149" s="142" t="s">
        <v>391</v>
      </c>
      <c r="B149" s="21"/>
      <c r="C149" s="141">
        <v>0</v>
      </c>
      <c r="D149" s="141">
        <v>0</v>
      </c>
      <c r="E149" s="141">
        <f t="shared" si="28"/>
        <v>0</v>
      </c>
      <c r="F149" s="141">
        <v>0</v>
      </c>
      <c r="G149" s="141">
        <v>0</v>
      </c>
      <c r="H149" s="254">
        <f t="shared" si="27"/>
        <v>0</v>
      </c>
      <c r="I149" s="255"/>
    </row>
    <row r="150" spans="1:9" s="19" customFormat="1" ht="9" customHeight="1">
      <c r="A150" s="142" t="s">
        <v>392</v>
      </c>
      <c r="B150" s="21"/>
      <c r="C150" s="141">
        <v>0</v>
      </c>
      <c r="D150" s="141">
        <v>1308130</v>
      </c>
      <c r="E150" s="141">
        <f t="shared" si="28"/>
        <v>1308130</v>
      </c>
      <c r="F150" s="141">
        <v>1308130</v>
      </c>
      <c r="G150" s="141">
        <v>1308130</v>
      </c>
      <c r="H150" s="254">
        <f t="shared" si="27"/>
        <v>0</v>
      </c>
      <c r="I150" s="255"/>
    </row>
    <row r="151" spans="1:9" s="19" customFormat="1" ht="1.5" customHeight="1">
      <c r="A151" s="112"/>
      <c r="B151" s="21"/>
      <c r="C151" s="21"/>
      <c r="D151" s="21"/>
      <c r="E151" s="141">
        <f t="shared" si="28"/>
        <v>0</v>
      </c>
      <c r="F151" s="21"/>
      <c r="G151" s="21"/>
      <c r="H151" s="22"/>
      <c r="I151" s="21"/>
    </row>
    <row r="152" spans="1:9" s="19" customFormat="1" ht="9" customHeight="1">
      <c r="A152" s="140" t="s">
        <v>393</v>
      </c>
      <c r="B152" s="21"/>
      <c r="C152" s="141">
        <f aca="true" t="shared" si="29" ref="C152:I152">SUM(C153:C155)</f>
        <v>502519014</v>
      </c>
      <c r="D152" s="141">
        <f t="shared" si="29"/>
        <v>-201879209.67000002</v>
      </c>
      <c r="E152" s="141">
        <f t="shared" si="29"/>
        <v>300639804.33</v>
      </c>
      <c r="F152" s="141">
        <f t="shared" si="29"/>
        <v>175102268.4</v>
      </c>
      <c r="G152" s="141">
        <f t="shared" si="29"/>
        <v>173445492.74</v>
      </c>
      <c r="H152" s="254">
        <f t="shared" si="29"/>
        <v>125537535.92999998</v>
      </c>
      <c r="I152" s="255">
        <f t="shared" si="29"/>
        <v>0</v>
      </c>
    </row>
    <row r="153" spans="1:9" s="19" customFormat="1" ht="9" customHeight="1">
      <c r="A153" s="142" t="s">
        <v>394</v>
      </c>
      <c r="B153" s="21"/>
      <c r="C153" s="141">
        <v>26282116</v>
      </c>
      <c r="D153" s="141">
        <v>272528288.59</v>
      </c>
      <c r="E153" s="141">
        <f>SUM(C153:D153)</f>
        <v>298810404.59</v>
      </c>
      <c r="F153" s="141">
        <v>174974751.93</v>
      </c>
      <c r="G153" s="141">
        <v>173317976.27</v>
      </c>
      <c r="H153" s="254">
        <f>+E153-F153</f>
        <v>123835652.65999997</v>
      </c>
      <c r="I153" s="255"/>
    </row>
    <row r="154" spans="1:9" s="19" customFormat="1" ht="9" customHeight="1">
      <c r="A154" s="142" t="s">
        <v>395</v>
      </c>
      <c r="B154" s="21"/>
      <c r="C154" s="141">
        <v>475236898</v>
      </c>
      <c r="D154" s="141">
        <v>-473460709.26</v>
      </c>
      <c r="E154" s="141">
        <f>SUM(C154:D154)</f>
        <v>1776188.7400000095</v>
      </c>
      <c r="F154" s="141">
        <v>127516.47</v>
      </c>
      <c r="G154" s="141">
        <v>127516.47</v>
      </c>
      <c r="H154" s="254">
        <f>+E154-F154</f>
        <v>1648672.2700000096</v>
      </c>
      <c r="I154" s="255"/>
    </row>
    <row r="155" spans="1:9" s="19" customFormat="1" ht="9" customHeight="1">
      <c r="A155" s="142" t="s">
        <v>396</v>
      </c>
      <c r="B155" s="21"/>
      <c r="C155" s="141">
        <v>1000000</v>
      </c>
      <c r="D155" s="141">
        <v>-946789</v>
      </c>
      <c r="E155" s="141">
        <f>SUM(C155:D155)</f>
        <v>53211</v>
      </c>
      <c r="F155" s="141">
        <v>0</v>
      </c>
      <c r="G155" s="141">
        <v>0</v>
      </c>
      <c r="H155" s="254">
        <f>+E155-F155</f>
        <v>53211</v>
      </c>
      <c r="I155" s="255"/>
    </row>
    <row r="156" spans="1:9" s="19" customFormat="1" ht="2.25" customHeight="1">
      <c r="A156" s="112"/>
      <c r="B156" s="21"/>
      <c r="C156" s="21"/>
      <c r="D156" s="21"/>
      <c r="E156" s="21"/>
      <c r="F156" s="21"/>
      <c r="G156" s="21"/>
      <c r="H156" s="22"/>
      <c r="I156" s="21"/>
    </row>
    <row r="157" spans="1:9" s="19" customFormat="1" ht="9" customHeight="1">
      <c r="A157" s="144" t="s">
        <v>397</v>
      </c>
      <c r="B157" s="21"/>
      <c r="C157" s="141">
        <f aca="true" t="shared" si="30" ref="C157:I157">SUM(C158:C165)</f>
        <v>0</v>
      </c>
      <c r="D157" s="141">
        <f t="shared" si="30"/>
        <v>0</v>
      </c>
      <c r="E157" s="141">
        <f t="shared" si="30"/>
        <v>0</v>
      </c>
      <c r="F157" s="141">
        <f t="shared" si="30"/>
        <v>0</v>
      </c>
      <c r="G157" s="141">
        <f t="shared" si="30"/>
        <v>0</v>
      </c>
      <c r="H157" s="254">
        <f t="shared" si="30"/>
        <v>0</v>
      </c>
      <c r="I157" s="255">
        <f t="shared" si="30"/>
        <v>0</v>
      </c>
    </row>
    <row r="158" spans="1:9" s="19" customFormat="1" ht="9" customHeight="1">
      <c r="A158" s="142" t="s">
        <v>398</v>
      </c>
      <c r="B158" s="21"/>
      <c r="C158" s="141">
        <v>0</v>
      </c>
      <c r="D158" s="141">
        <v>0</v>
      </c>
      <c r="E158" s="141">
        <f>SUM(C158:D158)</f>
        <v>0</v>
      </c>
      <c r="F158" s="141">
        <v>0</v>
      </c>
      <c r="G158" s="141">
        <v>0</v>
      </c>
      <c r="H158" s="254">
        <f aca="true" t="shared" si="31" ref="H158:H165">+E158-F158</f>
        <v>0</v>
      </c>
      <c r="I158" s="255"/>
    </row>
    <row r="159" spans="1:9" s="19" customFormat="1" ht="9" customHeight="1">
      <c r="A159" s="142" t="s">
        <v>399</v>
      </c>
      <c r="B159" s="21"/>
      <c r="C159" s="141">
        <v>0</v>
      </c>
      <c r="D159" s="141">
        <v>0</v>
      </c>
      <c r="E159" s="141">
        <f>SUM(C159:D159)</f>
        <v>0</v>
      </c>
      <c r="F159" s="141">
        <v>0</v>
      </c>
      <c r="G159" s="141">
        <v>0</v>
      </c>
      <c r="H159" s="254">
        <f t="shared" si="31"/>
        <v>0</v>
      </c>
      <c r="I159" s="255"/>
    </row>
    <row r="160" spans="1:9" s="19" customFormat="1" ht="9" customHeight="1">
      <c r="A160" s="142" t="s">
        <v>400</v>
      </c>
      <c r="B160" s="21"/>
      <c r="C160" s="141">
        <v>0</v>
      </c>
      <c r="D160" s="141">
        <v>0</v>
      </c>
      <c r="E160" s="141">
        <f>SUM(C160:D160)</f>
        <v>0</v>
      </c>
      <c r="F160" s="141">
        <v>0</v>
      </c>
      <c r="G160" s="141">
        <v>0</v>
      </c>
      <c r="H160" s="254">
        <f t="shared" si="31"/>
        <v>0</v>
      </c>
      <c r="I160" s="255"/>
    </row>
    <row r="161" spans="1:9" s="19" customFormat="1" ht="9" customHeight="1">
      <c r="A161" s="142" t="s">
        <v>401</v>
      </c>
      <c r="B161" s="21"/>
      <c r="C161" s="141">
        <v>0</v>
      </c>
      <c r="D161" s="141">
        <v>0</v>
      </c>
      <c r="E161" s="141">
        <f>SUM(C161:D161)</f>
        <v>0</v>
      </c>
      <c r="F161" s="141">
        <v>0</v>
      </c>
      <c r="G161" s="141">
        <v>0</v>
      </c>
      <c r="H161" s="254">
        <f t="shared" si="31"/>
        <v>0</v>
      </c>
      <c r="I161" s="255"/>
    </row>
    <row r="162" spans="1:9" s="19" customFormat="1" ht="9" customHeight="1">
      <c r="A162" s="260" t="s">
        <v>402</v>
      </c>
      <c r="B162" s="21"/>
      <c r="C162" s="259">
        <v>0</v>
      </c>
      <c r="D162" s="259">
        <v>0</v>
      </c>
      <c r="E162" s="259">
        <f>SUM(C162:D163)</f>
        <v>0</v>
      </c>
      <c r="F162" s="259">
        <v>0</v>
      </c>
      <c r="G162" s="259">
        <v>0</v>
      </c>
      <c r="H162" s="254">
        <f t="shared" si="31"/>
        <v>0</v>
      </c>
      <c r="I162" s="255"/>
    </row>
    <row r="163" spans="1:9" s="19" customFormat="1" ht="9" customHeight="1">
      <c r="A163" s="260"/>
      <c r="B163" s="21"/>
      <c r="C163" s="259"/>
      <c r="D163" s="259"/>
      <c r="E163" s="259"/>
      <c r="F163" s="259"/>
      <c r="G163" s="259"/>
      <c r="H163" s="254">
        <f t="shared" si="31"/>
        <v>0</v>
      </c>
      <c r="I163" s="255"/>
    </row>
    <row r="164" spans="1:9" s="19" customFormat="1" ht="9" customHeight="1">
      <c r="A164" s="142" t="s">
        <v>403</v>
      </c>
      <c r="B164" s="21"/>
      <c r="C164" s="141">
        <v>0</v>
      </c>
      <c r="D164" s="141">
        <v>0</v>
      </c>
      <c r="E164" s="141">
        <f>SUM(C164:D164)</f>
        <v>0</v>
      </c>
      <c r="F164" s="141">
        <v>0</v>
      </c>
      <c r="G164" s="141">
        <v>0</v>
      </c>
      <c r="H164" s="254">
        <f t="shared" si="31"/>
        <v>0</v>
      </c>
      <c r="I164" s="255"/>
    </row>
    <row r="165" spans="1:9" s="19" customFormat="1" ht="9" customHeight="1">
      <c r="A165" s="142" t="s">
        <v>404</v>
      </c>
      <c r="B165" s="21"/>
      <c r="C165" s="143">
        <v>0</v>
      </c>
      <c r="D165" s="143">
        <v>0</v>
      </c>
      <c r="E165" s="143">
        <f>SUM(C165:D165)</f>
        <v>0</v>
      </c>
      <c r="F165" s="143">
        <v>0</v>
      </c>
      <c r="G165" s="143">
        <v>0</v>
      </c>
      <c r="H165" s="254">
        <f t="shared" si="31"/>
        <v>0</v>
      </c>
      <c r="I165" s="255"/>
    </row>
    <row r="166" spans="1:9" s="19" customFormat="1" ht="1.5" customHeight="1">
      <c r="A166" s="112"/>
      <c r="B166" s="21"/>
      <c r="C166" s="21"/>
      <c r="D166" s="21"/>
      <c r="E166" s="21"/>
      <c r="F166" s="21"/>
      <c r="G166" s="21"/>
      <c r="H166" s="22"/>
      <c r="I166" s="21"/>
    </row>
    <row r="167" spans="1:9" s="19" customFormat="1" ht="9" customHeight="1">
      <c r="A167" s="140" t="s">
        <v>405</v>
      </c>
      <c r="B167" s="21"/>
      <c r="C167" s="141">
        <f aca="true" t="shared" si="32" ref="C167:I167">SUM(C168:C170)</f>
        <v>1412555803</v>
      </c>
      <c r="D167" s="141">
        <f t="shared" si="32"/>
        <v>388575334.31</v>
      </c>
      <c r="E167" s="141">
        <f t="shared" si="32"/>
        <v>1801131137.31</v>
      </c>
      <c r="F167" s="141">
        <f t="shared" si="32"/>
        <v>1800519443.98</v>
      </c>
      <c r="G167" s="141">
        <f t="shared" si="32"/>
        <v>1800519443.98</v>
      </c>
      <c r="H167" s="254">
        <f t="shared" si="32"/>
        <v>611693.3299999833</v>
      </c>
      <c r="I167" s="255">
        <f t="shared" si="32"/>
        <v>0</v>
      </c>
    </row>
    <row r="168" spans="1:9" s="19" customFormat="1" ht="9" customHeight="1">
      <c r="A168" s="142" t="s">
        <v>406</v>
      </c>
      <c r="B168" s="21"/>
      <c r="C168" s="141">
        <v>0</v>
      </c>
      <c r="D168" s="141">
        <v>0</v>
      </c>
      <c r="E168" s="141">
        <f>SUM(C168:D168)</f>
        <v>0</v>
      </c>
      <c r="F168" s="141">
        <v>0</v>
      </c>
      <c r="G168" s="141">
        <v>0</v>
      </c>
      <c r="H168" s="254">
        <f>+E168-F168</f>
        <v>0</v>
      </c>
      <c r="I168" s="255"/>
    </row>
    <row r="169" spans="1:9" s="19" customFormat="1" ht="9" customHeight="1">
      <c r="A169" s="142" t="s">
        <v>407</v>
      </c>
      <c r="B169" s="21"/>
      <c r="C169" s="141">
        <v>1397555803</v>
      </c>
      <c r="D169" s="141">
        <v>221756713.99</v>
      </c>
      <c r="E169" s="141">
        <f>SUM(C169:D169)</f>
        <v>1619312516.99</v>
      </c>
      <c r="F169" s="141">
        <v>1619312516.99</v>
      </c>
      <c r="G169" s="141">
        <v>1619312516.99</v>
      </c>
      <c r="H169" s="254">
        <f>+E169-F169</f>
        <v>0</v>
      </c>
      <c r="I169" s="255"/>
    </row>
    <row r="170" spans="1:9" s="19" customFormat="1" ht="9" customHeight="1">
      <c r="A170" s="142" t="s">
        <v>408</v>
      </c>
      <c r="B170" s="21"/>
      <c r="C170" s="141">
        <v>15000000</v>
      </c>
      <c r="D170" s="141">
        <v>166818620.32</v>
      </c>
      <c r="E170" s="141">
        <f>SUM(C170:D170)</f>
        <v>181818620.32</v>
      </c>
      <c r="F170" s="141">
        <v>181206926.99</v>
      </c>
      <c r="G170" s="141">
        <v>181206926.99</v>
      </c>
      <c r="H170" s="254">
        <f>+E170-F170</f>
        <v>611693.3299999833</v>
      </c>
      <c r="I170" s="255"/>
    </row>
    <row r="171" spans="1:9" s="19" customFormat="1" ht="1.5" customHeight="1">
      <c r="A171" s="112"/>
      <c r="B171" s="21"/>
      <c r="C171" s="21"/>
      <c r="D171" s="21"/>
      <c r="E171" s="21"/>
      <c r="F171" s="21"/>
      <c r="G171" s="21"/>
      <c r="H171" s="22"/>
      <c r="I171" s="21"/>
    </row>
    <row r="172" spans="1:9" s="19" customFormat="1" ht="9" customHeight="1">
      <c r="A172" s="140" t="s">
        <v>409</v>
      </c>
      <c r="B172" s="21"/>
      <c r="C172" s="141">
        <f aca="true" t="shared" si="33" ref="C172:I172">SUM(C173:C179)</f>
        <v>87094773</v>
      </c>
      <c r="D172" s="141">
        <f t="shared" si="33"/>
        <v>1193987</v>
      </c>
      <c r="E172" s="141">
        <f t="shared" si="33"/>
        <v>88288760</v>
      </c>
      <c r="F172" s="141">
        <f t="shared" si="33"/>
        <v>87952242.43</v>
      </c>
      <c r="G172" s="141">
        <f t="shared" si="33"/>
        <v>87952242.43</v>
      </c>
      <c r="H172" s="258">
        <f t="shared" si="33"/>
        <v>336517.5700000003</v>
      </c>
      <c r="I172" s="255">
        <f t="shared" si="33"/>
        <v>0</v>
      </c>
    </row>
    <row r="173" spans="1:9" s="19" customFormat="1" ht="9" customHeight="1">
      <c r="A173" s="142" t="s">
        <v>410</v>
      </c>
      <c r="B173" s="21"/>
      <c r="C173" s="141">
        <v>31713056</v>
      </c>
      <c r="D173" s="141">
        <v>0</v>
      </c>
      <c r="E173" s="141">
        <f aca="true" t="shared" si="34" ref="E173:E179">SUM(C173:D173)</f>
        <v>31713056</v>
      </c>
      <c r="F173" s="141">
        <v>31713055.97</v>
      </c>
      <c r="G173" s="141">
        <v>31713055.97</v>
      </c>
      <c r="H173" s="254">
        <f aca="true" t="shared" si="35" ref="H173:H179">+E173-F173</f>
        <v>0.030000001192092896</v>
      </c>
      <c r="I173" s="255"/>
    </row>
    <row r="174" spans="1:9" s="19" customFormat="1" ht="9" customHeight="1">
      <c r="A174" s="142" t="s">
        <v>411</v>
      </c>
      <c r="B174" s="21"/>
      <c r="C174" s="141">
        <v>55381717</v>
      </c>
      <c r="D174" s="141">
        <v>1193987</v>
      </c>
      <c r="E174" s="141">
        <f t="shared" si="34"/>
        <v>56575704</v>
      </c>
      <c r="F174" s="141">
        <v>56239186.46</v>
      </c>
      <c r="G174" s="141">
        <v>56239186.46</v>
      </c>
      <c r="H174" s="254">
        <f t="shared" si="35"/>
        <v>336517.5399999991</v>
      </c>
      <c r="I174" s="255"/>
    </row>
    <row r="175" spans="1:9" s="19" customFormat="1" ht="9" customHeight="1">
      <c r="A175" s="142" t="s">
        <v>412</v>
      </c>
      <c r="B175" s="21"/>
      <c r="C175" s="141">
        <v>0</v>
      </c>
      <c r="D175" s="141">
        <v>0</v>
      </c>
      <c r="E175" s="141">
        <f t="shared" si="34"/>
        <v>0</v>
      </c>
      <c r="F175" s="141">
        <v>0</v>
      </c>
      <c r="G175" s="141">
        <v>0</v>
      </c>
      <c r="H175" s="254">
        <f t="shared" si="35"/>
        <v>0</v>
      </c>
      <c r="I175" s="255"/>
    </row>
    <row r="176" spans="1:9" s="19" customFormat="1" ht="9" customHeight="1">
      <c r="A176" s="142" t="s">
        <v>413</v>
      </c>
      <c r="B176" s="21"/>
      <c r="C176" s="141">
        <v>0</v>
      </c>
      <c r="D176" s="141">
        <v>0</v>
      </c>
      <c r="E176" s="141">
        <f t="shared" si="34"/>
        <v>0</v>
      </c>
      <c r="F176" s="141">
        <v>0</v>
      </c>
      <c r="G176" s="141">
        <v>0</v>
      </c>
      <c r="H176" s="254">
        <f t="shared" si="35"/>
        <v>0</v>
      </c>
      <c r="I176" s="255"/>
    </row>
    <row r="177" spans="1:9" s="19" customFormat="1" ht="9" customHeight="1">
      <c r="A177" s="142" t="s">
        <v>414</v>
      </c>
      <c r="B177" s="21"/>
      <c r="C177" s="141">
        <v>0</v>
      </c>
      <c r="D177" s="141">
        <v>0</v>
      </c>
      <c r="E177" s="141">
        <f t="shared" si="34"/>
        <v>0</v>
      </c>
      <c r="F177" s="141">
        <v>0</v>
      </c>
      <c r="G177" s="141">
        <v>0</v>
      </c>
      <c r="H177" s="254">
        <f t="shared" si="35"/>
        <v>0</v>
      </c>
      <c r="I177" s="255"/>
    </row>
    <row r="178" spans="1:9" s="19" customFormat="1" ht="9" customHeight="1">
      <c r="A178" s="142" t="s">
        <v>415</v>
      </c>
      <c r="B178" s="21"/>
      <c r="C178" s="141">
        <v>0</v>
      </c>
      <c r="D178" s="141">
        <v>0</v>
      </c>
      <c r="E178" s="141">
        <f t="shared" si="34"/>
        <v>0</v>
      </c>
      <c r="F178" s="141">
        <v>0</v>
      </c>
      <c r="G178" s="141">
        <v>0</v>
      </c>
      <c r="H178" s="254">
        <f t="shared" si="35"/>
        <v>0</v>
      </c>
      <c r="I178" s="255"/>
    </row>
    <row r="179" spans="1:9" s="19" customFormat="1" ht="9" customHeight="1">
      <c r="A179" s="142" t="s">
        <v>416</v>
      </c>
      <c r="B179" s="21"/>
      <c r="C179" s="141">
        <v>0</v>
      </c>
      <c r="D179" s="141">
        <v>0</v>
      </c>
      <c r="E179" s="141">
        <f t="shared" si="34"/>
        <v>0</v>
      </c>
      <c r="F179" s="141">
        <v>0</v>
      </c>
      <c r="G179" s="141">
        <v>0</v>
      </c>
      <c r="H179" s="254">
        <f t="shared" si="35"/>
        <v>0</v>
      </c>
      <c r="I179" s="255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138" t="s">
        <v>418</v>
      </c>
      <c r="B182" s="4"/>
      <c r="C182" s="139">
        <f aca="true" t="shared" si="36" ref="C182:I182">+C10+C96</f>
        <v>23223128209</v>
      </c>
      <c r="D182" s="139">
        <f t="shared" si="36"/>
        <v>3108588206.71</v>
      </c>
      <c r="E182" s="139">
        <f t="shared" si="36"/>
        <v>26331716415.71</v>
      </c>
      <c r="F182" s="139">
        <f t="shared" si="36"/>
        <v>25742453603.52</v>
      </c>
      <c r="G182" s="139">
        <f t="shared" si="36"/>
        <v>25241567832.870003</v>
      </c>
      <c r="H182" s="256">
        <f t="shared" si="36"/>
        <v>589262812.1899984</v>
      </c>
      <c r="I182" s="257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H175:I175"/>
    <mergeCell ref="H176:I176"/>
    <mergeCell ref="H177:I177"/>
    <mergeCell ref="H178:I178"/>
    <mergeCell ref="H179:I179"/>
    <mergeCell ref="H182:I182"/>
    <mergeCell ref="H168:I168"/>
    <mergeCell ref="H169:I169"/>
    <mergeCell ref="H170:I170"/>
    <mergeCell ref="H172:I172"/>
    <mergeCell ref="H173:I173"/>
    <mergeCell ref="H174:I174"/>
    <mergeCell ref="G162:G163"/>
    <mergeCell ref="H162:I162"/>
    <mergeCell ref="H163:I163"/>
    <mergeCell ref="H164:I164"/>
    <mergeCell ref="H165:I165"/>
    <mergeCell ref="H167:I167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19:I119"/>
    <mergeCell ref="H120:I120"/>
    <mergeCell ref="H121:I121"/>
    <mergeCell ref="H122:I122"/>
    <mergeCell ref="H123:I123"/>
    <mergeCell ref="H124:I124"/>
    <mergeCell ref="H112:I112"/>
    <mergeCell ref="H113:I113"/>
    <mergeCell ref="H114:I114"/>
    <mergeCell ref="H115:I115"/>
    <mergeCell ref="H116:I116"/>
    <mergeCell ref="H118:I118"/>
    <mergeCell ref="H105:I105"/>
    <mergeCell ref="H107:I107"/>
    <mergeCell ref="H108:I108"/>
    <mergeCell ref="H109:I109"/>
    <mergeCell ref="H110:I110"/>
    <mergeCell ref="H111:I111"/>
    <mergeCell ref="H99:I99"/>
    <mergeCell ref="H100:I100"/>
    <mergeCell ref="H101:I101"/>
    <mergeCell ref="H102:I102"/>
    <mergeCell ref="H103:I103"/>
    <mergeCell ref="H104:I104"/>
    <mergeCell ref="H90:I90"/>
    <mergeCell ref="H91:I91"/>
    <mergeCell ref="H92:I92"/>
    <mergeCell ref="H93:I93"/>
    <mergeCell ref="H96:I96"/>
    <mergeCell ref="H98:I98"/>
    <mergeCell ref="H83:I83"/>
    <mergeCell ref="H84:I84"/>
    <mergeCell ref="H86:I86"/>
    <mergeCell ref="H87:I87"/>
    <mergeCell ref="H88:I88"/>
    <mergeCell ref="H89:I89"/>
    <mergeCell ref="H76:I76"/>
    <mergeCell ref="H77:I77"/>
    <mergeCell ref="H78:I78"/>
    <mergeCell ref="H79:I79"/>
    <mergeCell ref="H81:I81"/>
    <mergeCell ref="H82:I82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8661417322834646" bottom="0.7874015748031497" header="0" footer="0"/>
  <pageSetup fitToHeight="0" horizontalDpi="600" verticalDpi="600" orientation="portrait" scale="85" r:id="rId1"/>
  <ignoredErrors>
    <ignoredError sqref="E15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4"/>
  <sheetViews>
    <sheetView showGridLines="0" view="pageBreakPreview" zoomScaleNormal="130" zoomScaleSheetLayoutView="100" zoomScalePageLayoutView="0" workbookViewId="0" topLeftCell="A1">
      <selection activeCell="G13" sqref="G13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35" t="s">
        <v>419</v>
      </c>
      <c r="B1" s="236"/>
      <c r="C1" s="236"/>
      <c r="D1" s="236"/>
      <c r="E1" s="236"/>
      <c r="F1" s="236"/>
      <c r="G1" s="236"/>
      <c r="H1" s="236"/>
      <c r="I1" s="237"/>
    </row>
    <row r="2" spans="1:9" ht="11.25" customHeight="1">
      <c r="A2" s="238"/>
      <c r="B2" s="239"/>
      <c r="C2" s="239"/>
      <c r="D2" s="239"/>
      <c r="E2" s="239"/>
      <c r="F2" s="239"/>
      <c r="G2" s="239"/>
      <c r="H2" s="239"/>
      <c r="I2" s="240"/>
    </row>
    <row r="3" spans="1:9" ht="11.25" customHeight="1">
      <c r="A3" s="238"/>
      <c r="B3" s="239"/>
      <c r="C3" s="239"/>
      <c r="D3" s="239"/>
      <c r="E3" s="239"/>
      <c r="F3" s="239"/>
      <c r="G3" s="239"/>
      <c r="H3" s="239"/>
      <c r="I3" s="240"/>
    </row>
    <row r="4" spans="1:9" ht="11.25" customHeight="1">
      <c r="A4" s="238"/>
      <c r="B4" s="239"/>
      <c r="C4" s="239"/>
      <c r="D4" s="239"/>
      <c r="E4" s="239"/>
      <c r="F4" s="239"/>
      <c r="G4" s="239"/>
      <c r="H4" s="239"/>
      <c r="I4" s="240"/>
    </row>
    <row r="5" spans="1:9" ht="17.25" customHeight="1">
      <c r="A5" s="241"/>
      <c r="B5" s="242"/>
      <c r="C5" s="242"/>
      <c r="D5" s="242"/>
      <c r="E5" s="242"/>
      <c r="F5" s="242"/>
      <c r="G5" s="242"/>
      <c r="H5" s="242"/>
      <c r="I5" s="243"/>
    </row>
    <row r="6" spans="1:9" ht="12.75">
      <c r="A6" s="268" t="s">
        <v>0</v>
      </c>
      <c r="B6" s="269"/>
      <c r="C6" s="274" t="s">
        <v>339</v>
      </c>
      <c r="D6" s="274"/>
      <c r="E6" s="274"/>
      <c r="F6" s="274"/>
      <c r="G6" s="274"/>
      <c r="H6" s="275" t="s">
        <v>340</v>
      </c>
      <c r="I6" s="275"/>
    </row>
    <row r="7" spans="1:9" ht="12.75">
      <c r="A7" s="270"/>
      <c r="B7" s="271"/>
      <c r="C7" s="276" t="s">
        <v>341</v>
      </c>
      <c r="D7" s="274" t="s">
        <v>342</v>
      </c>
      <c r="E7" s="276" t="s">
        <v>343</v>
      </c>
      <c r="F7" s="276" t="s">
        <v>232</v>
      </c>
      <c r="G7" s="276" t="s">
        <v>249</v>
      </c>
      <c r="H7" s="275"/>
      <c r="I7" s="275"/>
    </row>
    <row r="8" spans="1:9" ht="12.75">
      <c r="A8" s="272"/>
      <c r="B8" s="273"/>
      <c r="C8" s="277"/>
      <c r="D8" s="274"/>
      <c r="E8" s="277"/>
      <c r="F8" s="277"/>
      <c r="G8" s="277"/>
      <c r="H8" s="275"/>
      <c r="I8" s="275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9" customHeight="1">
      <c r="A10" s="29" t="s">
        <v>420</v>
      </c>
      <c r="B10" s="4"/>
      <c r="C10" s="30">
        <f aca="true" t="shared" si="0" ref="C10:I10">+C11+C13+C29+C30+C31</f>
        <v>11283407831</v>
      </c>
      <c r="D10" s="30">
        <f>+D11+D13+D29+D30+D31</f>
        <v>1138873363.75</v>
      </c>
      <c r="E10" s="30">
        <f t="shared" si="0"/>
        <v>12422281194.75</v>
      </c>
      <c r="F10" s="30">
        <f t="shared" si="0"/>
        <v>11964112461.07</v>
      </c>
      <c r="G10" s="30">
        <f t="shared" si="0"/>
        <v>11555380834.16</v>
      </c>
      <c r="H10" s="280">
        <f t="shared" si="0"/>
        <v>458168733.6800003</v>
      </c>
      <c r="I10" s="281">
        <f t="shared" si="0"/>
        <v>0</v>
      </c>
    </row>
    <row r="11" spans="1:9" ht="9" customHeight="1">
      <c r="A11" s="33" t="s">
        <v>421</v>
      </c>
      <c r="B11" s="4"/>
      <c r="C11" s="34">
        <v>337168852.5</v>
      </c>
      <c r="D11" s="34">
        <v>21234494.02</v>
      </c>
      <c r="E11" s="34">
        <f>SUM(C11:D11)</f>
        <v>358403346.52</v>
      </c>
      <c r="F11" s="34">
        <v>358403346.52</v>
      </c>
      <c r="G11" s="34">
        <v>348541217.52</v>
      </c>
      <c r="H11" s="278">
        <f>+E11-F11</f>
        <v>0</v>
      </c>
      <c r="I11" s="279"/>
    </row>
    <row r="12" spans="1:9" ht="2.25" customHeight="1">
      <c r="A12" s="134"/>
      <c r="B12" s="4"/>
      <c r="C12" s="4"/>
      <c r="D12" s="4"/>
      <c r="E12" s="4"/>
      <c r="F12" s="4"/>
      <c r="G12" s="4"/>
      <c r="H12" s="278">
        <f aca="true" t="shared" si="1" ref="H12:H31">+E12-F12</f>
        <v>0</v>
      </c>
      <c r="I12" s="279"/>
    </row>
    <row r="13" spans="1:9" s="19" customFormat="1" ht="9" customHeight="1">
      <c r="A13" s="33" t="s">
        <v>422</v>
      </c>
      <c r="B13" s="21"/>
      <c r="C13" s="34">
        <f>SUM(C14:C28)</f>
        <v>7334805344.18</v>
      </c>
      <c r="D13" s="34">
        <v>728532580.54</v>
      </c>
      <c r="E13" s="34">
        <f>SUM(E14:E28)</f>
        <v>8063337924.719999</v>
      </c>
      <c r="F13" s="34">
        <f>SUM(F14:F28)</f>
        <v>7605169191.039999</v>
      </c>
      <c r="G13" s="34">
        <f>SUM(G14:G28)</f>
        <v>7231024456.89</v>
      </c>
      <c r="H13" s="278">
        <f t="shared" si="1"/>
        <v>458168733.6800003</v>
      </c>
      <c r="I13" s="279"/>
    </row>
    <row r="14" spans="1:9" ht="9" customHeight="1">
      <c r="A14" s="145" t="s">
        <v>423</v>
      </c>
      <c r="B14" s="4"/>
      <c r="C14" s="34">
        <v>138588214.56</v>
      </c>
      <c r="D14" s="34">
        <v>1982682.28</v>
      </c>
      <c r="E14" s="34">
        <f>SUM(C14:D14)</f>
        <v>140570896.84</v>
      </c>
      <c r="F14" s="34">
        <v>140570896.84</v>
      </c>
      <c r="G14" s="34">
        <v>133629429.38</v>
      </c>
      <c r="H14" s="278">
        <f t="shared" si="1"/>
        <v>0</v>
      </c>
      <c r="I14" s="279"/>
    </row>
    <row r="15" spans="1:9" ht="9" customHeight="1">
      <c r="A15" s="145" t="s">
        <v>424</v>
      </c>
      <c r="B15" s="4"/>
      <c r="C15" s="34">
        <v>353932268.52</v>
      </c>
      <c r="D15" s="34">
        <v>19622171.18</v>
      </c>
      <c r="E15" s="34">
        <f aca="true" t="shared" si="2" ref="E15:E31">SUM(C15:D15)</f>
        <v>373554439.7</v>
      </c>
      <c r="F15" s="34">
        <v>373554439.7</v>
      </c>
      <c r="G15" s="34">
        <v>358002469.2</v>
      </c>
      <c r="H15" s="278">
        <f>+E15-F15</f>
        <v>0</v>
      </c>
      <c r="I15" s="279"/>
    </row>
    <row r="16" spans="1:9" ht="9" customHeight="1">
      <c r="A16" s="145" t="s">
        <v>425</v>
      </c>
      <c r="B16" s="4"/>
      <c r="C16" s="34">
        <v>27140707.79</v>
      </c>
      <c r="D16" s="34">
        <v>3538621.63</v>
      </c>
      <c r="E16" s="34">
        <f t="shared" si="2"/>
        <v>30679329.419999998</v>
      </c>
      <c r="F16" s="34">
        <v>30679329.42</v>
      </c>
      <c r="G16" s="34">
        <v>25079531.95</v>
      </c>
      <c r="H16" s="278">
        <f t="shared" si="1"/>
        <v>0</v>
      </c>
      <c r="I16" s="279"/>
    </row>
    <row r="17" spans="1:9" ht="9" customHeight="1">
      <c r="A17" s="145" t="s">
        <v>426</v>
      </c>
      <c r="B17" s="4"/>
      <c r="C17" s="34">
        <v>650846350.19</v>
      </c>
      <c r="D17" s="34">
        <v>87050799.12</v>
      </c>
      <c r="E17" s="34">
        <f t="shared" si="2"/>
        <v>737897149.3100001</v>
      </c>
      <c r="F17" s="34">
        <v>737897149.31</v>
      </c>
      <c r="G17" s="34">
        <v>627063865.11</v>
      </c>
      <c r="H17" s="278">
        <f t="shared" si="1"/>
        <v>0</v>
      </c>
      <c r="I17" s="279"/>
    </row>
    <row r="18" spans="1:9" ht="18" customHeight="1">
      <c r="A18" s="145" t="s">
        <v>506</v>
      </c>
      <c r="B18" s="4"/>
      <c r="C18" s="146">
        <v>266820651.96</v>
      </c>
      <c r="D18" s="146">
        <v>33897484.82</v>
      </c>
      <c r="E18" s="146">
        <f t="shared" si="2"/>
        <v>300718136.78000003</v>
      </c>
      <c r="F18" s="146">
        <v>190178832.11</v>
      </c>
      <c r="G18" s="146">
        <v>152798663.65</v>
      </c>
      <c r="H18" s="282">
        <f t="shared" si="1"/>
        <v>110539304.67000002</v>
      </c>
      <c r="I18" s="283"/>
    </row>
    <row r="19" spans="1:9" ht="9" customHeight="1">
      <c r="A19" s="145" t="s">
        <v>427</v>
      </c>
      <c r="B19" s="4"/>
      <c r="C19" s="34">
        <v>885743347.39</v>
      </c>
      <c r="D19" s="34">
        <v>-219845468.67</v>
      </c>
      <c r="E19" s="34">
        <f t="shared" si="2"/>
        <v>665897878.72</v>
      </c>
      <c r="F19" s="34">
        <v>665897878.72</v>
      </c>
      <c r="G19" s="34">
        <v>653572047.26</v>
      </c>
      <c r="H19" s="278">
        <f t="shared" si="1"/>
        <v>0</v>
      </c>
      <c r="I19" s="279"/>
    </row>
    <row r="20" spans="1:9" ht="9" customHeight="1">
      <c r="A20" s="145" t="s">
        <v>428</v>
      </c>
      <c r="B20" s="4"/>
      <c r="C20" s="34">
        <v>49884412.31</v>
      </c>
      <c r="D20" s="34">
        <v>3165217.22</v>
      </c>
      <c r="E20" s="34">
        <f t="shared" si="2"/>
        <v>53049629.53</v>
      </c>
      <c r="F20" s="34">
        <v>53049629.53</v>
      </c>
      <c r="G20" s="34">
        <v>44511858.78</v>
      </c>
      <c r="H20" s="278">
        <f t="shared" si="1"/>
        <v>0</v>
      </c>
      <c r="I20" s="279"/>
    </row>
    <row r="21" spans="1:9" ht="9" customHeight="1">
      <c r="A21" s="145" t="s">
        <v>429</v>
      </c>
      <c r="B21" s="4"/>
      <c r="C21" s="34">
        <v>59328923.55</v>
      </c>
      <c r="D21" s="34">
        <v>27827620.52</v>
      </c>
      <c r="E21" s="34">
        <f t="shared" si="2"/>
        <v>87156544.07</v>
      </c>
      <c r="F21" s="34">
        <v>60131734.52</v>
      </c>
      <c r="G21" s="34">
        <v>55820431.26</v>
      </c>
      <c r="H21" s="278">
        <f t="shared" si="1"/>
        <v>27024809.54999999</v>
      </c>
      <c r="I21" s="279"/>
    </row>
    <row r="22" spans="1:9" ht="18" customHeight="1">
      <c r="A22" s="145" t="s">
        <v>430</v>
      </c>
      <c r="B22" s="4"/>
      <c r="C22" s="146">
        <v>114007155.15</v>
      </c>
      <c r="D22" s="146">
        <v>-3390147.18</v>
      </c>
      <c r="E22" s="146">
        <f t="shared" si="2"/>
        <v>110617007.97</v>
      </c>
      <c r="F22" s="146">
        <v>110617007.97</v>
      </c>
      <c r="G22" s="146">
        <v>106672461.33</v>
      </c>
      <c r="H22" s="282">
        <f t="shared" si="1"/>
        <v>0</v>
      </c>
      <c r="I22" s="283"/>
    </row>
    <row r="23" spans="1:9" ht="9" customHeight="1">
      <c r="A23" s="145" t="s">
        <v>431</v>
      </c>
      <c r="B23" s="4"/>
      <c r="C23" s="34">
        <v>159776791.64</v>
      </c>
      <c r="D23" s="34">
        <v>-10257375.57</v>
      </c>
      <c r="E23" s="34">
        <f t="shared" si="2"/>
        <v>149519416.07</v>
      </c>
      <c r="F23" s="34">
        <v>149519416.07</v>
      </c>
      <c r="G23" s="34">
        <v>142697687.4</v>
      </c>
      <c r="H23" s="278">
        <f t="shared" si="1"/>
        <v>0</v>
      </c>
      <c r="I23" s="279"/>
    </row>
    <row r="24" spans="1:9" ht="9" customHeight="1">
      <c r="A24" s="145" t="s">
        <v>432</v>
      </c>
      <c r="B24" s="4"/>
      <c r="C24" s="34">
        <v>1276314387.1</v>
      </c>
      <c r="D24" s="34">
        <v>-9926835.93</v>
      </c>
      <c r="E24" s="34">
        <f t="shared" si="2"/>
        <v>1266387551.1699998</v>
      </c>
      <c r="F24" s="34">
        <v>945782931.71</v>
      </c>
      <c r="G24" s="34">
        <v>931264734.61</v>
      </c>
      <c r="H24" s="278">
        <f t="shared" si="1"/>
        <v>320604619.4599998</v>
      </c>
      <c r="I24" s="279"/>
    </row>
    <row r="25" spans="1:9" ht="9" customHeight="1">
      <c r="A25" s="145" t="s">
        <v>433</v>
      </c>
      <c r="B25" s="4"/>
      <c r="C25" s="34">
        <v>665202844.73</v>
      </c>
      <c r="D25" s="34">
        <v>136308285.24</v>
      </c>
      <c r="E25" s="34">
        <f t="shared" si="2"/>
        <v>801511129.97</v>
      </c>
      <c r="F25" s="34">
        <v>801511129.97</v>
      </c>
      <c r="G25" s="34">
        <v>774727272.83</v>
      </c>
      <c r="H25" s="278">
        <f t="shared" si="1"/>
        <v>0</v>
      </c>
      <c r="I25" s="279"/>
    </row>
    <row r="26" spans="1:9" ht="9" customHeight="1">
      <c r="A26" s="145" t="s">
        <v>434</v>
      </c>
      <c r="B26" s="4"/>
      <c r="C26" s="34">
        <v>739622947.19</v>
      </c>
      <c r="D26" s="34">
        <v>138492970.9</v>
      </c>
      <c r="E26" s="34">
        <f t="shared" si="2"/>
        <v>878115918.09</v>
      </c>
      <c r="F26" s="34">
        <v>878115918.09</v>
      </c>
      <c r="G26" s="34">
        <v>837115372.41</v>
      </c>
      <c r="H26" s="278">
        <f t="shared" si="1"/>
        <v>0</v>
      </c>
      <c r="I26" s="279"/>
    </row>
    <row r="27" spans="1:9" ht="9" customHeight="1">
      <c r="A27" s="145" t="s">
        <v>435</v>
      </c>
      <c r="B27" s="4"/>
      <c r="C27" s="34">
        <v>183831310</v>
      </c>
      <c r="D27" s="34">
        <v>-12437048.39</v>
      </c>
      <c r="E27" s="34">
        <f t="shared" si="2"/>
        <v>171394261.61</v>
      </c>
      <c r="F27" s="34">
        <v>171394261.61</v>
      </c>
      <c r="G27" s="34">
        <v>156658465.68</v>
      </c>
      <c r="H27" s="278">
        <f t="shared" si="1"/>
        <v>0</v>
      </c>
      <c r="I27" s="279"/>
    </row>
    <row r="28" spans="1:9" ht="9" customHeight="1">
      <c r="A28" s="145" t="s">
        <v>436</v>
      </c>
      <c r="B28" s="4"/>
      <c r="C28" s="34">
        <v>1763765032.1</v>
      </c>
      <c r="D28" s="34">
        <v>532503603.37</v>
      </c>
      <c r="E28" s="34">
        <f t="shared" si="2"/>
        <v>2296268635.47</v>
      </c>
      <c r="F28" s="34">
        <v>2296268635.47</v>
      </c>
      <c r="G28" s="34">
        <v>2231410166.04</v>
      </c>
      <c r="H28" s="278">
        <f t="shared" si="1"/>
        <v>0</v>
      </c>
      <c r="I28" s="279"/>
    </row>
    <row r="29" spans="1:9" ht="9" customHeight="1">
      <c r="A29" s="33" t="s">
        <v>437</v>
      </c>
      <c r="B29" s="4"/>
      <c r="C29" s="34">
        <v>348065318.6</v>
      </c>
      <c r="D29" s="34">
        <v>147845217.55</v>
      </c>
      <c r="E29" s="34">
        <f t="shared" si="2"/>
        <v>495910536.15000004</v>
      </c>
      <c r="F29" s="34">
        <v>495910536.15</v>
      </c>
      <c r="G29" s="34">
        <v>495910536.15</v>
      </c>
      <c r="H29" s="278">
        <f t="shared" si="1"/>
        <v>0</v>
      </c>
      <c r="I29" s="279"/>
    </row>
    <row r="30" spans="1:9" ht="9" customHeight="1">
      <c r="A30" s="33" t="s">
        <v>438</v>
      </c>
      <c r="B30" s="4"/>
      <c r="C30" s="34">
        <v>896761607.72</v>
      </c>
      <c r="D30" s="34">
        <v>108079362.09</v>
      </c>
      <c r="E30" s="34">
        <f t="shared" si="2"/>
        <v>1004840969.8100001</v>
      </c>
      <c r="F30" s="34">
        <v>1004840969.81</v>
      </c>
      <c r="G30" s="34">
        <v>985200527.45</v>
      </c>
      <c r="H30" s="278">
        <f t="shared" si="1"/>
        <v>0</v>
      </c>
      <c r="I30" s="279"/>
    </row>
    <row r="31" spans="1:9" ht="9" customHeight="1">
      <c r="A31" s="33" t="s">
        <v>439</v>
      </c>
      <c r="B31" s="4"/>
      <c r="C31" s="34">
        <v>2366606708</v>
      </c>
      <c r="D31" s="34">
        <v>133181709.55</v>
      </c>
      <c r="E31" s="34">
        <f t="shared" si="2"/>
        <v>2499788417.55</v>
      </c>
      <c r="F31" s="34">
        <v>2499788417.55</v>
      </c>
      <c r="G31" s="34">
        <v>2494704096.15</v>
      </c>
      <c r="H31" s="278">
        <f t="shared" si="1"/>
        <v>0</v>
      </c>
      <c r="I31" s="279"/>
    </row>
    <row r="32" spans="1:9" ht="2.25" customHeight="1">
      <c r="A32" s="3"/>
      <c r="B32" s="4"/>
      <c r="C32" s="4"/>
      <c r="D32" s="4"/>
      <c r="E32" s="4"/>
      <c r="F32" s="4"/>
      <c r="G32" s="4"/>
      <c r="H32" s="14"/>
      <c r="I32" s="4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9" customHeight="1">
      <c r="A34" s="29" t="s">
        <v>440</v>
      </c>
      <c r="B34" s="4"/>
      <c r="C34" s="30">
        <f aca="true" t="shared" si="3" ref="C34:I34">SUM(C35:C50)</f>
        <v>11939720378</v>
      </c>
      <c r="D34" s="30">
        <f t="shared" si="3"/>
        <v>1969714842.96</v>
      </c>
      <c r="E34" s="30">
        <f t="shared" si="3"/>
        <v>13909435220.96</v>
      </c>
      <c r="F34" s="30">
        <f t="shared" si="3"/>
        <v>13778341142.45</v>
      </c>
      <c r="G34" s="30">
        <f t="shared" si="3"/>
        <v>13686186998.71</v>
      </c>
      <c r="H34" s="280">
        <f t="shared" si="3"/>
        <v>131094078.51000048</v>
      </c>
      <c r="I34" s="281">
        <f t="shared" si="3"/>
        <v>0</v>
      </c>
    </row>
    <row r="35" spans="1:9" ht="9" customHeight="1">
      <c r="A35" s="33" t="s">
        <v>441</v>
      </c>
      <c r="B35" s="4"/>
      <c r="C35" s="34">
        <v>2838901564</v>
      </c>
      <c r="D35" s="34">
        <v>907858906.9</v>
      </c>
      <c r="E35" s="34">
        <f>SUM(C35:D35)</f>
        <v>3746760470.9</v>
      </c>
      <c r="F35" s="34">
        <v>3735288531.19</v>
      </c>
      <c r="G35" s="34">
        <v>3735288531.19</v>
      </c>
      <c r="H35" s="278">
        <f aca="true" t="shared" si="4" ref="H35:H51">+E35-F35</f>
        <v>11471939.710000038</v>
      </c>
      <c r="I35" s="279"/>
    </row>
    <row r="36" spans="1:9" ht="9" customHeight="1">
      <c r="A36" s="33" t="s">
        <v>442</v>
      </c>
      <c r="B36" s="4"/>
      <c r="C36" s="34">
        <v>0</v>
      </c>
      <c r="D36" s="34">
        <v>0</v>
      </c>
      <c r="E36" s="34">
        <f aca="true" t="shared" si="5" ref="E36:E50">SUM(C36:D36)</f>
        <v>0</v>
      </c>
      <c r="F36" s="34">
        <v>0</v>
      </c>
      <c r="G36" s="34">
        <v>0</v>
      </c>
      <c r="H36" s="278">
        <f t="shared" si="4"/>
        <v>0</v>
      </c>
      <c r="I36" s="279"/>
    </row>
    <row r="37" spans="1:9" ht="9" customHeight="1">
      <c r="A37" s="33" t="s">
        <v>443</v>
      </c>
      <c r="B37" s="4"/>
      <c r="C37" s="34">
        <v>0</v>
      </c>
      <c r="D37" s="34">
        <v>8663464</v>
      </c>
      <c r="E37" s="34">
        <f t="shared" si="5"/>
        <v>8663464</v>
      </c>
      <c r="F37" s="34">
        <v>8654585.5</v>
      </c>
      <c r="G37" s="34">
        <v>8654585.5</v>
      </c>
      <c r="H37" s="278">
        <f t="shared" si="4"/>
        <v>8878.5</v>
      </c>
      <c r="I37" s="279"/>
    </row>
    <row r="38" spans="1:9" ht="9" customHeight="1">
      <c r="A38" s="33" t="s">
        <v>444</v>
      </c>
      <c r="B38" s="4"/>
      <c r="C38" s="34">
        <v>15000000</v>
      </c>
      <c r="D38" s="34">
        <v>0</v>
      </c>
      <c r="E38" s="34">
        <f t="shared" si="5"/>
        <v>15000000</v>
      </c>
      <c r="F38" s="34">
        <v>14032037.45</v>
      </c>
      <c r="G38" s="34">
        <v>14032037.45</v>
      </c>
      <c r="H38" s="278">
        <f t="shared" si="4"/>
        <v>967962.5500000007</v>
      </c>
      <c r="I38" s="279"/>
    </row>
    <row r="39" spans="1:9" ht="9" customHeight="1">
      <c r="A39" s="33" t="s">
        <v>445</v>
      </c>
      <c r="B39" s="4"/>
      <c r="C39" s="34">
        <v>297094773</v>
      </c>
      <c r="D39" s="34">
        <v>14186346.91</v>
      </c>
      <c r="E39" s="34">
        <f t="shared" si="5"/>
        <v>311281119.91</v>
      </c>
      <c r="F39" s="34">
        <v>308226220.53</v>
      </c>
      <c r="G39" s="34">
        <v>308226220.53</v>
      </c>
      <c r="H39" s="278">
        <f t="shared" si="4"/>
        <v>3054899.380000055</v>
      </c>
      <c r="I39" s="279"/>
    </row>
    <row r="40" spans="1:9" ht="18" customHeight="1">
      <c r="A40" s="145" t="s">
        <v>446</v>
      </c>
      <c r="B40" s="4"/>
      <c r="C40" s="146">
        <v>466236898</v>
      </c>
      <c r="D40" s="146">
        <v>-153050660.49</v>
      </c>
      <c r="E40" s="146">
        <f t="shared" si="5"/>
        <v>313186237.51</v>
      </c>
      <c r="F40" s="146">
        <v>220947921.08</v>
      </c>
      <c r="G40" s="146">
        <v>219291145.42</v>
      </c>
      <c r="H40" s="282">
        <f t="shared" si="4"/>
        <v>92238316.42999998</v>
      </c>
      <c r="I40" s="283"/>
    </row>
    <row r="41" spans="1:9" ht="9" customHeight="1">
      <c r="A41" s="33" t="s">
        <v>447</v>
      </c>
      <c r="B41" s="4"/>
      <c r="C41" s="34">
        <v>31202677</v>
      </c>
      <c r="D41" s="34">
        <v>498343155.02</v>
      </c>
      <c r="E41" s="34">
        <f t="shared" si="5"/>
        <v>529545832.02</v>
      </c>
      <c r="F41" s="34">
        <v>527546107.54</v>
      </c>
      <c r="G41" s="34">
        <v>437540144.42</v>
      </c>
      <c r="H41" s="278">
        <f t="shared" si="4"/>
        <v>1999724.4799999595</v>
      </c>
      <c r="I41" s="279"/>
    </row>
    <row r="42" spans="1:9" ht="9" customHeight="1">
      <c r="A42" s="33" t="s">
        <v>448</v>
      </c>
      <c r="B42" s="4"/>
      <c r="C42" s="34">
        <v>0</v>
      </c>
      <c r="D42" s="34">
        <v>0</v>
      </c>
      <c r="E42" s="34">
        <f t="shared" si="5"/>
        <v>0</v>
      </c>
      <c r="F42" s="34">
        <v>0</v>
      </c>
      <c r="G42" s="34">
        <v>0</v>
      </c>
      <c r="H42" s="278">
        <f t="shared" si="4"/>
        <v>0</v>
      </c>
      <c r="I42" s="279"/>
    </row>
    <row r="43" spans="1:9" ht="9" customHeight="1">
      <c r="A43" s="33" t="s">
        <v>449</v>
      </c>
      <c r="B43" s="4"/>
      <c r="C43" s="34">
        <v>0</v>
      </c>
      <c r="D43" s="34">
        <v>0</v>
      </c>
      <c r="E43" s="34">
        <f t="shared" si="5"/>
        <v>0</v>
      </c>
      <c r="F43" s="34">
        <v>0</v>
      </c>
      <c r="G43" s="34">
        <v>0</v>
      </c>
      <c r="H43" s="278">
        <f t="shared" si="4"/>
        <v>0</v>
      </c>
      <c r="I43" s="279"/>
    </row>
    <row r="44" spans="1:9" ht="18" customHeight="1">
      <c r="A44" s="145" t="s">
        <v>450</v>
      </c>
      <c r="B44" s="4"/>
      <c r="C44" s="146">
        <v>0</v>
      </c>
      <c r="D44" s="146">
        <v>0</v>
      </c>
      <c r="E44" s="146">
        <f t="shared" si="5"/>
        <v>0</v>
      </c>
      <c r="F44" s="146">
        <v>0</v>
      </c>
      <c r="G44" s="146">
        <v>0</v>
      </c>
      <c r="H44" s="282">
        <f t="shared" si="4"/>
        <v>0</v>
      </c>
      <c r="I44" s="283"/>
    </row>
    <row r="45" spans="1:9" ht="9" customHeight="1">
      <c r="A45" s="33" t="s">
        <v>451</v>
      </c>
      <c r="B45" s="4"/>
      <c r="C45" s="34">
        <v>15000000</v>
      </c>
      <c r="D45" s="34">
        <v>28609129.38</v>
      </c>
      <c r="E45" s="34">
        <f t="shared" si="5"/>
        <v>43609129.379999995</v>
      </c>
      <c r="F45" s="34">
        <v>43609129.38</v>
      </c>
      <c r="G45" s="34">
        <v>43609129.38</v>
      </c>
      <c r="H45" s="278">
        <f t="shared" si="4"/>
        <v>0</v>
      </c>
      <c r="I45" s="279"/>
    </row>
    <row r="46" spans="1:9" ht="9" customHeight="1">
      <c r="A46" s="33" t="s">
        <v>452</v>
      </c>
      <c r="B46" s="4"/>
      <c r="C46" s="34">
        <v>26282116</v>
      </c>
      <c r="D46" s="34">
        <v>4361601.5</v>
      </c>
      <c r="E46" s="34">
        <f t="shared" si="5"/>
        <v>30643717.5</v>
      </c>
      <c r="F46" s="34">
        <v>26565868.56</v>
      </c>
      <c r="G46" s="34">
        <v>26565868.56</v>
      </c>
      <c r="H46" s="278">
        <f t="shared" si="4"/>
        <v>4077848.9400000013</v>
      </c>
      <c r="I46" s="279"/>
    </row>
    <row r="47" spans="1:9" ht="9" customHeight="1">
      <c r="A47" s="33" t="s">
        <v>453</v>
      </c>
      <c r="B47" s="4"/>
      <c r="C47" s="34">
        <v>133708662</v>
      </c>
      <c r="D47" s="34">
        <v>34170090.66</v>
      </c>
      <c r="E47" s="34">
        <f t="shared" si="5"/>
        <v>167878752.66</v>
      </c>
      <c r="F47" s="34">
        <v>167878752.66</v>
      </c>
      <c r="G47" s="34">
        <v>167387347.7</v>
      </c>
      <c r="H47" s="278">
        <f t="shared" si="4"/>
        <v>0</v>
      </c>
      <c r="I47" s="279"/>
    </row>
    <row r="48" spans="1:9" ht="9" customHeight="1">
      <c r="A48" s="33" t="s">
        <v>454</v>
      </c>
      <c r="B48" s="4"/>
      <c r="C48" s="34">
        <v>0</v>
      </c>
      <c r="D48" s="34">
        <v>77695.01</v>
      </c>
      <c r="E48" s="34">
        <f t="shared" si="5"/>
        <v>77695.01</v>
      </c>
      <c r="F48" s="34">
        <v>77695.01</v>
      </c>
      <c r="G48" s="34">
        <v>77695.01</v>
      </c>
      <c r="H48" s="278">
        <f t="shared" si="4"/>
        <v>0</v>
      </c>
      <c r="I48" s="279"/>
    </row>
    <row r="49" spans="1:9" ht="9" customHeight="1">
      <c r="A49" s="33" t="s">
        <v>455</v>
      </c>
      <c r="B49" s="4"/>
      <c r="C49" s="34">
        <v>0</v>
      </c>
      <c r="D49" s="34">
        <v>0</v>
      </c>
      <c r="E49" s="34">
        <f t="shared" si="5"/>
        <v>0</v>
      </c>
      <c r="F49" s="34">
        <v>0</v>
      </c>
      <c r="G49" s="34">
        <v>0</v>
      </c>
      <c r="H49" s="278">
        <f t="shared" si="4"/>
        <v>0</v>
      </c>
      <c r="I49" s="279"/>
    </row>
    <row r="50" spans="1:9" ht="9" customHeight="1">
      <c r="A50" s="33" t="s">
        <v>456</v>
      </c>
      <c r="B50" s="4"/>
      <c r="C50" s="34">
        <v>8116293688</v>
      </c>
      <c r="D50" s="34">
        <v>626495114.07</v>
      </c>
      <c r="E50" s="34">
        <f t="shared" si="5"/>
        <v>8742788802.07</v>
      </c>
      <c r="F50" s="34">
        <v>8725514293.55</v>
      </c>
      <c r="G50" s="34">
        <v>8725514293.55</v>
      </c>
      <c r="H50" s="278">
        <f t="shared" si="4"/>
        <v>17274508.520000458</v>
      </c>
      <c r="I50" s="279"/>
    </row>
    <row r="51" spans="1:9" ht="2.25" customHeight="1">
      <c r="A51" s="3"/>
      <c r="B51" s="4"/>
      <c r="C51" s="4"/>
      <c r="D51" s="4"/>
      <c r="E51" s="4"/>
      <c r="F51" s="4"/>
      <c r="G51" s="4"/>
      <c r="H51" s="278">
        <f t="shared" si="4"/>
        <v>0</v>
      </c>
      <c r="I51" s="279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ht="9" customHeight="1">
      <c r="A53" s="29" t="s">
        <v>418</v>
      </c>
      <c r="B53" s="4"/>
      <c r="C53" s="30">
        <f>+C10+C34</f>
        <v>23223128209</v>
      </c>
      <c r="D53" s="30">
        <f aca="true" t="shared" si="6" ref="D53:I53">+D10+D34</f>
        <v>3108588206.71</v>
      </c>
      <c r="E53" s="30">
        <f t="shared" si="6"/>
        <v>26331716415.71</v>
      </c>
      <c r="F53" s="30">
        <f t="shared" si="6"/>
        <v>25742453603.52</v>
      </c>
      <c r="G53" s="30">
        <f t="shared" si="6"/>
        <v>25241567832.87</v>
      </c>
      <c r="H53" s="280">
        <f t="shared" si="6"/>
        <v>589262812.1900008</v>
      </c>
      <c r="I53" s="281">
        <f t="shared" si="6"/>
        <v>0</v>
      </c>
    </row>
    <row r="54" spans="1:9" ht="2.25" customHeight="1">
      <c r="A54" s="1"/>
      <c r="B54" s="5"/>
      <c r="C54" s="5"/>
      <c r="D54" s="5"/>
      <c r="E54" s="5"/>
      <c r="F54" s="5"/>
      <c r="G54" s="5"/>
      <c r="H54" s="2"/>
      <c r="I54" s="5"/>
    </row>
    <row r="55" ht="3.75" customHeight="1"/>
  </sheetData>
  <sheetProtection/>
  <mergeCells count="50">
    <mergeCell ref="H48:I48"/>
    <mergeCell ref="H49:I49"/>
    <mergeCell ref="H50:I50"/>
    <mergeCell ref="H51:I51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4:I34"/>
    <mergeCell ref="H35:I35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  <ignoredErrors>
    <ignoredError sqref="C13 F13:G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tabSelected="1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35" t="s">
        <v>457</v>
      </c>
      <c r="B1" s="236"/>
      <c r="C1" s="236"/>
      <c r="D1" s="236"/>
      <c r="E1" s="236"/>
      <c r="F1" s="236"/>
      <c r="G1" s="236"/>
      <c r="H1" s="236"/>
      <c r="I1" s="237"/>
    </row>
    <row r="2" spans="1:9" ht="11.25" customHeight="1">
      <c r="A2" s="238"/>
      <c r="B2" s="239"/>
      <c r="C2" s="239"/>
      <c r="D2" s="239"/>
      <c r="E2" s="239"/>
      <c r="F2" s="239"/>
      <c r="G2" s="239"/>
      <c r="H2" s="239"/>
      <c r="I2" s="240"/>
    </row>
    <row r="3" spans="1:9" ht="11.25" customHeight="1">
      <c r="A3" s="238"/>
      <c r="B3" s="239"/>
      <c r="C3" s="239"/>
      <c r="D3" s="239"/>
      <c r="E3" s="239"/>
      <c r="F3" s="239"/>
      <c r="G3" s="239"/>
      <c r="H3" s="239"/>
      <c r="I3" s="240"/>
    </row>
    <row r="4" spans="1:9" ht="11.25" customHeight="1">
      <c r="A4" s="238"/>
      <c r="B4" s="239"/>
      <c r="C4" s="239"/>
      <c r="D4" s="239"/>
      <c r="E4" s="239"/>
      <c r="F4" s="239"/>
      <c r="G4" s="239"/>
      <c r="H4" s="239"/>
      <c r="I4" s="240"/>
    </row>
    <row r="5" spans="1:9" ht="15.75" customHeight="1">
      <c r="A5" s="241"/>
      <c r="B5" s="242"/>
      <c r="C5" s="242"/>
      <c r="D5" s="242"/>
      <c r="E5" s="242"/>
      <c r="F5" s="242"/>
      <c r="G5" s="242"/>
      <c r="H5" s="242"/>
      <c r="I5" s="243"/>
    </row>
    <row r="6" spans="1:9" ht="12.75">
      <c r="A6" s="268" t="s">
        <v>0</v>
      </c>
      <c r="B6" s="269"/>
      <c r="C6" s="274" t="s">
        <v>339</v>
      </c>
      <c r="D6" s="274"/>
      <c r="E6" s="274"/>
      <c r="F6" s="274"/>
      <c r="G6" s="274"/>
      <c r="H6" s="275" t="s">
        <v>340</v>
      </c>
      <c r="I6" s="275"/>
    </row>
    <row r="7" spans="1:9" ht="12.75">
      <c r="A7" s="270"/>
      <c r="B7" s="271"/>
      <c r="C7" s="276" t="s">
        <v>341</v>
      </c>
      <c r="D7" s="274" t="s">
        <v>342</v>
      </c>
      <c r="E7" s="276" t="s">
        <v>343</v>
      </c>
      <c r="F7" s="276" t="s">
        <v>232</v>
      </c>
      <c r="G7" s="276" t="s">
        <v>249</v>
      </c>
      <c r="H7" s="275"/>
      <c r="I7" s="275"/>
    </row>
    <row r="8" spans="1:9" ht="12.75">
      <c r="A8" s="272"/>
      <c r="B8" s="273"/>
      <c r="C8" s="277"/>
      <c r="D8" s="274"/>
      <c r="E8" s="277"/>
      <c r="F8" s="277"/>
      <c r="G8" s="277"/>
      <c r="H8" s="275"/>
      <c r="I8" s="275"/>
    </row>
    <row r="9" spans="1:9" ht="2.25" customHeight="1">
      <c r="A9" s="48"/>
      <c r="B9" s="49"/>
      <c r="C9" s="49"/>
      <c r="D9" s="49"/>
      <c r="E9" s="49"/>
      <c r="F9" s="49"/>
      <c r="G9" s="49"/>
      <c r="H9" s="110"/>
      <c r="I9" s="49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29" t="s">
        <v>458</v>
      </c>
      <c r="B11" s="4"/>
      <c r="C11" s="30">
        <f>+C13+C23+C32+C43</f>
        <v>11283407831</v>
      </c>
      <c r="D11" s="30">
        <f aca="true" t="shared" si="0" ref="D11:I11">+D13+D23+D32+D43</f>
        <v>1138873363.75</v>
      </c>
      <c r="E11" s="30">
        <f>+E13+E23+E32+E43</f>
        <v>12422281194.75</v>
      </c>
      <c r="F11" s="30">
        <f t="shared" si="0"/>
        <v>11964112461.07</v>
      </c>
      <c r="G11" s="30">
        <f t="shared" si="0"/>
        <v>11555380834.16</v>
      </c>
      <c r="H11" s="280">
        <f t="shared" si="0"/>
        <v>458168733.68000007</v>
      </c>
      <c r="I11" s="281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19" customFormat="1" ht="9" customHeight="1">
      <c r="A13" s="29" t="s">
        <v>459</v>
      </c>
      <c r="B13" s="38"/>
      <c r="C13" s="30">
        <f aca="true" t="shared" si="1" ref="C13:I13">SUM(C14:C21)</f>
        <v>3814269622.5700006</v>
      </c>
      <c r="D13" s="30">
        <f t="shared" si="1"/>
        <v>821131962.69</v>
      </c>
      <c r="E13" s="30">
        <f t="shared" si="1"/>
        <v>4635401585.26</v>
      </c>
      <c r="F13" s="30">
        <f t="shared" si="1"/>
        <v>4615436633.58</v>
      </c>
      <c r="G13" s="30">
        <f t="shared" si="1"/>
        <v>4346895050.1</v>
      </c>
      <c r="H13" s="280">
        <f t="shared" si="1"/>
        <v>19964951.680000067</v>
      </c>
      <c r="I13" s="281">
        <f t="shared" si="1"/>
        <v>0</v>
      </c>
    </row>
    <row r="14" spans="1:9" s="19" customFormat="1" ht="9" customHeight="1">
      <c r="A14" s="33" t="s">
        <v>460</v>
      </c>
      <c r="B14" s="21"/>
      <c r="C14" s="34">
        <v>337546852.5</v>
      </c>
      <c r="D14" s="34">
        <v>22234494.02</v>
      </c>
      <c r="E14" s="34">
        <f>SUM(C14:D14)</f>
        <v>359781346.52</v>
      </c>
      <c r="F14" s="34">
        <v>359781346.52</v>
      </c>
      <c r="G14" s="34">
        <v>349919217.52</v>
      </c>
      <c r="H14" s="278">
        <f>+E14-F14</f>
        <v>0</v>
      </c>
      <c r="I14" s="279"/>
    </row>
    <row r="15" spans="1:9" s="19" customFormat="1" ht="9" customHeight="1">
      <c r="A15" s="33" t="s">
        <v>461</v>
      </c>
      <c r="B15" s="21"/>
      <c r="C15" s="34">
        <v>1162085699.88</v>
      </c>
      <c r="D15" s="34">
        <v>242904109.68</v>
      </c>
      <c r="E15" s="34">
        <f aca="true" t="shared" si="2" ref="E15:E21">SUM(C15:D15)</f>
        <v>1404989809.5600002</v>
      </c>
      <c r="F15" s="34">
        <v>1404989809.56</v>
      </c>
      <c r="G15" s="34">
        <v>1377650351.4</v>
      </c>
      <c r="H15" s="278">
        <f aca="true" t="shared" si="3" ref="H15:H21">+E15-F15</f>
        <v>0</v>
      </c>
      <c r="I15" s="279"/>
    </row>
    <row r="16" spans="1:9" s="19" customFormat="1" ht="9" customHeight="1">
      <c r="A16" s="33" t="s">
        <v>462</v>
      </c>
      <c r="B16" s="21"/>
      <c r="C16" s="34">
        <v>516262668.49</v>
      </c>
      <c r="D16" s="34">
        <v>62607076.23</v>
      </c>
      <c r="E16" s="34">
        <f t="shared" si="2"/>
        <v>578869744.72</v>
      </c>
      <c r="F16" s="34">
        <v>558904793.04</v>
      </c>
      <c r="G16" s="34">
        <v>521855823.19</v>
      </c>
      <c r="H16" s="278">
        <f t="shared" si="3"/>
        <v>19964951.680000067</v>
      </c>
      <c r="I16" s="279"/>
    </row>
    <row r="17" spans="1:9" s="19" customFormat="1" ht="9" customHeight="1">
      <c r="A17" s="33" t="s">
        <v>463</v>
      </c>
      <c r="B17" s="21"/>
      <c r="C17" s="34">
        <v>0</v>
      </c>
      <c r="D17" s="34">
        <v>0</v>
      </c>
      <c r="E17" s="34">
        <f t="shared" si="2"/>
        <v>0</v>
      </c>
      <c r="F17" s="34">
        <v>0</v>
      </c>
      <c r="G17" s="34">
        <v>0</v>
      </c>
      <c r="H17" s="278">
        <f t="shared" si="3"/>
        <v>0</v>
      </c>
      <c r="I17" s="279"/>
    </row>
    <row r="18" spans="1:9" s="19" customFormat="1" ht="9" customHeight="1">
      <c r="A18" s="33" t="s">
        <v>464</v>
      </c>
      <c r="B18" s="21"/>
      <c r="C18" s="34">
        <v>775393985.97</v>
      </c>
      <c r="D18" s="34">
        <v>173680853.34</v>
      </c>
      <c r="E18" s="34">
        <f t="shared" si="2"/>
        <v>949074839.3100001</v>
      </c>
      <c r="F18" s="34">
        <v>949074839.31</v>
      </c>
      <c r="G18" s="34">
        <v>826552169.28</v>
      </c>
      <c r="H18" s="278">
        <f t="shared" si="3"/>
        <v>0</v>
      </c>
      <c r="I18" s="279"/>
    </row>
    <row r="19" spans="1:9" s="19" customFormat="1" ht="9" customHeight="1">
      <c r="A19" s="33" t="s">
        <v>465</v>
      </c>
      <c r="B19" s="21"/>
      <c r="C19" s="34">
        <v>0</v>
      </c>
      <c r="D19" s="34">
        <v>0</v>
      </c>
      <c r="E19" s="34">
        <f t="shared" si="2"/>
        <v>0</v>
      </c>
      <c r="F19" s="34">
        <v>0</v>
      </c>
      <c r="G19" s="34">
        <v>0</v>
      </c>
      <c r="H19" s="278">
        <f t="shared" si="3"/>
        <v>0</v>
      </c>
      <c r="I19" s="279"/>
    </row>
    <row r="20" spans="1:9" s="19" customFormat="1" ht="9" customHeight="1">
      <c r="A20" s="33" t="s">
        <v>466</v>
      </c>
      <c r="B20" s="21"/>
      <c r="C20" s="34">
        <v>665070177.47</v>
      </c>
      <c r="D20" s="34">
        <v>80017574.68</v>
      </c>
      <c r="E20" s="34">
        <f t="shared" si="2"/>
        <v>745087752.1500001</v>
      </c>
      <c r="F20" s="34">
        <v>745087752.15</v>
      </c>
      <c r="G20" s="34">
        <v>717824352.25</v>
      </c>
      <c r="H20" s="278">
        <f t="shared" si="3"/>
        <v>0</v>
      </c>
      <c r="I20" s="279"/>
    </row>
    <row r="21" spans="1:9" s="19" customFormat="1" ht="9" customHeight="1">
      <c r="A21" s="33" t="s">
        <v>467</v>
      </c>
      <c r="B21" s="21"/>
      <c r="C21" s="34">
        <v>357910238.26</v>
      </c>
      <c r="D21" s="34">
        <v>239687854.74</v>
      </c>
      <c r="E21" s="34">
        <f t="shared" si="2"/>
        <v>597598093</v>
      </c>
      <c r="F21" s="34">
        <v>597598093</v>
      </c>
      <c r="G21" s="34">
        <v>553093136.46</v>
      </c>
      <c r="H21" s="278">
        <f t="shared" si="3"/>
        <v>0</v>
      </c>
      <c r="I21" s="279"/>
    </row>
    <row r="22" spans="1:9" s="19" customFormat="1" ht="2.25" customHeight="1">
      <c r="A22" s="112"/>
      <c r="B22" s="21"/>
      <c r="C22" s="21"/>
      <c r="D22" s="21"/>
      <c r="E22" s="21"/>
      <c r="F22" s="21"/>
      <c r="G22" s="21"/>
      <c r="H22" s="22"/>
      <c r="I22" s="21"/>
    </row>
    <row r="23" spans="1:9" s="19" customFormat="1" ht="9" customHeight="1">
      <c r="A23" s="29" t="s">
        <v>468</v>
      </c>
      <c r="B23" s="38"/>
      <c r="C23" s="30">
        <f aca="true" t="shared" si="4" ref="C23:I23">SUM(C24:C30)</f>
        <v>4039730039.52</v>
      </c>
      <c r="D23" s="30">
        <f t="shared" si="4"/>
        <v>-90357032.39999995</v>
      </c>
      <c r="E23" s="30">
        <f t="shared" si="4"/>
        <v>3949373007.12</v>
      </c>
      <c r="F23" s="30">
        <f t="shared" si="4"/>
        <v>3658723913.18</v>
      </c>
      <c r="G23" s="30">
        <f t="shared" si="4"/>
        <v>3586510811.1499996</v>
      </c>
      <c r="H23" s="280">
        <f t="shared" si="4"/>
        <v>290649093.94000006</v>
      </c>
      <c r="I23" s="281">
        <f t="shared" si="4"/>
        <v>0</v>
      </c>
    </row>
    <row r="24" spans="1:9" s="19" customFormat="1" ht="9" customHeight="1">
      <c r="A24" s="33" t="s">
        <v>469</v>
      </c>
      <c r="B24" s="21"/>
      <c r="C24" s="34">
        <v>28252574.8</v>
      </c>
      <c r="D24" s="34">
        <v>1271000.57</v>
      </c>
      <c r="E24" s="34">
        <f>SUM(C24:D24)</f>
        <v>29523575.37</v>
      </c>
      <c r="F24" s="34">
        <v>29523575.37</v>
      </c>
      <c r="G24" s="34">
        <v>27386517.72</v>
      </c>
      <c r="H24" s="278">
        <f aca="true" t="shared" si="5" ref="H24:H30">+E24-F24</f>
        <v>0</v>
      </c>
      <c r="I24" s="279"/>
    </row>
    <row r="25" spans="1:9" s="19" customFormat="1" ht="9" customHeight="1">
      <c r="A25" s="33" t="s">
        <v>470</v>
      </c>
      <c r="B25" s="21"/>
      <c r="C25" s="34">
        <v>1274955225.29</v>
      </c>
      <c r="D25" s="34">
        <v>-545376590.13</v>
      </c>
      <c r="E25" s="34">
        <f aca="true" t="shared" si="6" ref="E25:E30">SUM(C25:D25)</f>
        <v>729578635.16</v>
      </c>
      <c r="F25" s="34">
        <v>579023405.84</v>
      </c>
      <c r="G25" s="34">
        <v>558391189.29</v>
      </c>
      <c r="H25" s="278">
        <f t="shared" si="5"/>
        <v>150555229.31999993</v>
      </c>
      <c r="I25" s="279"/>
    </row>
    <row r="26" spans="1:9" s="19" customFormat="1" ht="9" customHeight="1">
      <c r="A26" s="33" t="s">
        <v>471</v>
      </c>
      <c r="B26" s="21"/>
      <c r="C26" s="34">
        <v>322302212.5</v>
      </c>
      <c r="D26" s="34">
        <v>462424139.99</v>
      </c>
      <c r="E26" s="34">
        <f t="shared" si="6"/>
        <v>784726352.49</v>
      </c>
      <c r="F26" s="34">
        <v>695256328.96</v>
      </c>
      <c r="G26" s="34">
        <v>693728098.15</v>
      </c>
      <c r="H26" s="278">
        <f t="shared" si="5"/>
        <v>89470023.52999997</v>
      </c>
      <c r="I26" s="279"/>
    </row>
    <row r="27" spans="1:9" s="19" customFormat="1" ht="9" customHeight="1">
      <c r="A27" s="33" t="s">
        <v>472</v>
      </c>
      <c r="B27" s="21"/>
      <c r="C27" s="34">
        <v>244326505.7</v>
      </c>
      <c r="D27" s="34">
        <v>102962111.61</v>
      </c>
      <c r="E27" s="34">
        <f t="shared" si="6"/>
        <v>347288617.31</v>
      </c>
      <c r="F27" s="34">
        <v>312799961.17</v>
      </c>
      <c r="G27" s="34">
        <v>303552136.04</v>
      </c>
      <c r="H27" s="278">
        <f t="shared" si="5"/>
        <v>34488656.139999986</v>
      </c>
      <c r="I27" s="279"/>
    </row>
    <row r="28" spans="1:9" s="19" customFormat="1" ht="9" customHeight="1">
      <c r="A28" s="33" t="s">
        <v>473</v>
      </c>
      <c r="B28" s="21"/>
      <c r="C28" s="34">
        <v>1423457212.9</v>
      </c>
      <c r="D28" s="34">
        <v>-52005999.17</v>
      </c>
      <c r="E28" s="34">
        <f t="shared" si="6"/>
        <v>1371451213.73</v>
      </c>
      <c r="F28" s="34">
        <v>1359763240.78</v>
      </c>
      <c r="G28" s="34">
        <v>1345610839.41</v>
      </c>
      <c r="H28" s="278">
        <f t="shared" si="5"/>
        <v>11687972.950000048</v>
      </c>
      <c r="I28" s="279"/>
    </row>
    <row r="29" spans="1:9" s="19" customFormat="1" ht="9" customHeight="1">
      <c r="A29" s="33" t="s">
        <v>474</v>
      </c>
      <c r="B29" s="21"/>
      <c r="C29" s="34">
        <v>746436308.33</v>
      </c>
      <c r="D29" s="34">
        <v>-59631695.27</v>
      </c>
      <c r="E29" s="34">
        <f t="shared" si="6"/>
        <v>686804613.0600001</v>
      </c>
      <c r="F29" s="34">
        <v>682357401.06</v>
      </c>
      <c r="G29" s="34">
        <v>657842030.54</v>
      </c>
      <c r="H29" s="278">
        <f t="shared" si="5"/>
        <v>4447212.000000119</v>
      </c>
      <c r="I29" s="279"/>
    </row>
    <row r="30" spans="1:9" s="19" customFormat="1" ht="9" customHeight="1">
      <c r="A30" s="33" t="s">
        <v>475</v>
      </c>
      <c r="B30" s="21"/>
      <c r="C30" s="34">
        <v>0</v>
      </c>
      <c r="D30" s="34">
        <v>0</v>
      </c>
      <c r="E30" s="34">
        <f t="shared" si="6"/>
        <v>0</v>
      </c>
      <c r="F30" s="34">
        <v>0</v>
      </c>
      <c r="G30" s="34">
        <v>0</v>
      </c>
      <c r="H30" s="278">
        <f t="shared" si="5"/>
        <v>0</v>
      </c>
      <c r="I30" s="279"/>
    </row>
    <row r="31" spans="1:9" s="19" customFormat="1" ht="2.25" customHeight="1">
      <c r="A31" s="112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29" t="s">
        <v>476</v>
      </c>
      <c r="B32" s="38"/>
      <c r="C32" s="30">
        <f aca="true" t="shared" si="7" ref="C32:I32">SUM(C33:C41)</f>
        <v>571432800.8599999</v>
      </c>
      <c r="D32" s="30">
        <f t="shared" si="7"/>
        <v>374477149.21</v>
      </c>
      <c r="E32" s="30">
        <f t="shared" si="7"/>
        <v>945909950.0699999</v>
      </c>
      <c r="F32" s="30">
        <f t="shared" si="7"/>
        <v>798355262.01</v>
      </c>
      <c r="G32" s="30">
        <f t="shared" si="7"/>
        <v>735462642.01</v>
      </c>
      <c r="H32" s="280">
        <f t="shared" si="7"/>
        <v>147554688.05999994</v>
      </c>
      <c r="I32" s="281">
        <f t="shared" si="7"/>
        <v>0</v>
      </c>
    </row>
    <row r="33" spans="1:9" s="19" customFormat="1" ht="9" customHeight="1">
      <c r="A33" s="33" t="s">
        <v>477</v>
      </c>
      <c r="B33" s="21"/>
      <c r="C33" s="34">
        <v>123037117.43</v>
      </c>
      <c r="D33" s="34">
        <v>-421089.82</v>
      </c>
      <c r="E33" s="34">
        <f>SUM(C33:D33)</f>
        <v>122616027.61000001</v>
      </c>
      <c r="F33" s="34">
        <v>122616027.61</v>
      </c>
      <c r="G33" s="34">
        <v>118936237.49</v>
      </c>
      <c r="H33" s="278">
        <f aca="true" t="shared" si="8" ref="H33:H41">+E33-F33</f>
        <v>0</v>
      </c>
      <c r="I33" s="279"/>
    </row>
    <row r="34" spans="1:9" s="19" customFormat="1" ht="9" customHeight="1">
      <c r="A34" s="33" t="s">
        <v>478</v>
      </c>
      <c r="B34" s="21"/>
      <c r="C34" s="34">
        <v>109856387.46</v>
      </c>
      <c r="D34" s="34">
        <v>4456128.02</v>
      </c>
      <c r="E34" s="34">
        <f aca="true" t="shared" si="9" ref="E34:E39">SUM(C34:D34)</f>
        <v>114312515.47999999</v>
      </c>
      <c r="F34" s="34">
        <v>113389228.48</v>
      </c>
      <c r="G34" s="34">
        <v>109601917.28</v>
      </c>
      <c r="H34" s="278">
        <f t="shared" si="8"/>
        <v>923286.9999999851</v>
      </c>
      <c r="I34" s="279"/>
    </row>
    <row r="35" spans="1:9" s="19" customFormat="1" ht="9" customHeight="1">
      <c r="A35" s="33" t="s">
        <v>479</v>
      </c>
      <c r="B35" s="21"/>
      <c r="C35" s="34">
        <v>0</v>
      </c>
      <c r="D35" s="34">
        <v>0</v>
      </c>
      <c r="E35" s="34">
        <f t="shared" si="9"/>
        <v>0</v>
      </c>
      <c r="F35" s="34">
        <v>0</v>
      </c>
      <c r="G35" s="34">
        <v>0</v>
      </c>
      <c r="H35" s="278">
        <f t="shared" si="8"/>
        <v>0</v>
      </c>
      <c r="I35" s="279"/>
    </row>
    <row r="36" spans="1:9" s="19" customFormat="1" ht="9" customHeight="1">
      <c r="A36" s="33" t="s">
        <v>480</v>
      </c>
      <c r="B36" s="21"/>
      <c r="C36" s="34">
        <v>0</v>
      </c>
      <c r="D36" s="34">
        <v>0</v>
      </c>
      <c r="E36" s="34">
        <f t="shared" si="9"/>
        <v>0</v>
      </c>
      <c r="F36" s="34">
        <v>0</v>
      </c>
      <c r="G36" s="34">
        <v>0</v>
      </c>
      <c r="H36" s="278">
        <f t="shared" si="8"/>
        <v>0</v>
      </c>
      <c r="I36" s="279"/>
    </row>
    <row r="37" spans="1:9" s="19" customFormat="1" ht="9" customHeight="1">
      <c r="A37" s="33" t="s">
        <v>481</v>
      </c>
      <c r="B37" s="21"/>
      <c r="C37" s="34">
        <v>107829287.53</v>
      </c>
      <c r="D37" s="34">
        <v>360865127.14</v>
      </c>
      <c r="E37" s="34">
        <f t="shared" si="9"/>
        <v>468694414.66999996</v>
      </c>
      <c r="F37" s="34">
        <v>322063013.61</v>
      </c>
      <c r="G37" s="34">
        <v>317003222.57</v>
      </c>
      <c r="H37" s="278">
        <f t="shared" si="8"/>
        <v>146631401.05999994</v>
      </c>
      <c r="I37" s="279"/>
    </row>
    <row r="38" spans="1:9" s="19" customFormat="1" ht="9" customHeight="1">
      <c r="A38" s="33" t="s">
        <v>482</v>
      </c>
      <c r="B38" s="21"/>
      <c r="C38" s="34">
        <v>0</v>
      </c>
      <c r="D38" s="34">
        <v>0</v>
      </c>
      <c r="E38" s="34">
        <f t="shared" si="9"/>
        <v>0</v>
      </c>
      <c r="F38" s="34">
        <v>0</v>
      </c>
      <c r="G38" s="34">
        <v>0</v>
      </c>
      <c r="H38" s="278">
        <f t="shared" si="8"/>
        <v>0</v>
      </c>
      <c r="I38" s="279"/>
    </row>
    <row r="39" spans="1:9" s="19" customFormat="1" ht="9" customHeight="1">
      <c r="A39" s="33" t="s">
        <v>483</v>
      </c>
      <c r="B39" s="21"/>
      <c r="C39" s="34">
        <v>219900084.94</v>
      </c>
      <c r="D39" s="34">
        <v>10918851.23</v>
      </c>
      <c r="E39" s="34">
        <f t="shared" si="9"/>
        <v>230818936.17</v>
      </c>
      <c r="F39" s="34">
        <v>230818936.17</v>
      </c>
      <c r="G39" s="34">
        <v>180807842.09</v>
      </c>
      <c r="H39" s="278">
        <f t="shared" si="8"/>
        <v>0</v>
      </c>
      <c r="I39" s="279"/>
    </row>
    <row r="40" spans="1:9" s="19" customFormat="1" ht="9" customHeight="1">
      <c r="A40" s="33" t="s">
        <v>484</v>
      </c>
      <c r="B40" s="21"/>
      <c r="C40" s="34">
        <v>10809923.5</v>
      </c>
      <c r="D40" s="34">
        <v>-1341867.36</v>
      </c>
      <c r="E40" s="34">
        <f>SUM(C40:D40)</f>
        <v>9468056.14</v>
      </c>
      <c r="F40" s="34">
        <v>9468056.14</v>
      </c>
      <c r="G40" s="34">
        <v>9113422.58</v>
      </c>
      <c r="H40" s="278">
        <f t="shared" si="8"/>
        <v>0</v>
      </c>
      <c r="I40" s="279"/>
    </row>
    <row r="41" spans="1:9" s="19" customFormat="1" ht="9" customHeight="1">
      <c r="A41" s="33" t="s">
        <v>485</v>
      </c>
      <c r="B41" s="21"/>
      <c r="C41" s="34">
        <v>0</v>
      </c>
      <c r="D41" s="34">
        <v>0</v>
      </c>
      <c r="E41" s="34">
        <f>SUM(C41:D41)</f>
        <v>0</v>
      </c>
      <c r="F41" s="34">
        <v>0</v>
      </c>
      <c r="G41" s="34">
        <v>0</v>
      </c>
      <c r="H41" s="278">
        <f t="shared" si="8"/>
        <v>0</v>
      </c>
      <c r="I41" s="279"/>
    </row>
    <row r="42" spans="1:9" s="19" customFormat="1" ht="2.25" customHeight="1">
      <c r="A42" s="112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29" t="s">
        <v>486</v>
      </c>
      <c r="B43" s="38"/>
      <c r="C43" s="30">
        <f aca="true" t="shared" si="10" ref="C43:I43">SUM(C44:C48)</f>
        <v>2857975368.05</v>
      </c>
      <c r="D43" s="30">
        <f t="shared" si="10"/>
        <v>33621284.25</v>
      </c>
      <c r="E43" s="30">
        <f t="shared" si="10"/>
        <v>2891596652.3</v>
      </c>
      <c r="F43" s="30">
        <f t="shared" si="10"/>
        <v>2891596652.3</v>
      </c>
      <c r="G43" s="30">
        <f t="shared" si="10"/>
        <v>2886512330.9</v>
      </c>
      <c r="H43" s="280">
        <f t="shared" si="10"/>
        <v>0</v>
      </c>
      <c r="I43" s="281">
        <f t="shared" si="10"/>
        <v>0</v>
      </c>
    </row>
    <row r="44" spans="1:9" s="19" customFormat="1" ht="9" customHeight="1">
      <c r="A44" s="33" t="s">
        <v>487</v>
      </c>
      <c r="B44" s="21"/>
      <c r="C44" s="34">
        <v>491368660.05</v>
      </c>
      <c r="D44" s="34">
        <v>-99560425.3</v>
      </c>
      <c r="E44" s="34">
        <f>SUM(C44:D44)</f>
        <v>391808234.75</v>
      </c>
      <c r="F44" s="34">
        <v>391808234.75</v>
      </c>
      <c r="G44" s="34">
        <v>391808234.75</v>
      </c>
      <c r="H44" s="278">
        <f aca="true" t="shared" si="11" ref="H44:H50">+E44-F44</f>
        <v>0</v>
      </c>
      <c r="I44" s="279"/>
    </row>
    <row r="45" spans="1:9" s="19" customFormat="1" ht="9" customHeight="1">
      <c r="A45" s="284" t="s">
        <v>488</v>
      </c>
      <c r="B45" s="21"/>
      <c r="C45" s="285">
        <v>2366606708</v>
      </c>
      <c r="D45" s="286">
        <v>133181709.55</v>
      </c>
      <c r="E45" s="286">
        <f>SUM(C45:D46)</f>
        <v>2499788417.55</v>
      </c>
      <c r="F45" s="286">
        <v>2499788417.55</v>
      </c>
      <c r="G45" s="286">
        <v>2494704096.15</v>
      </c>
      <c r="H45" s="278">
        <f t="shared" si="11"/>
        <v>0</v>
      </c>
      <c r="I45" s="279"/>
    </row>
    <row r="46" spans="1:9" s="19" customFormat="1" ht="9" customHeight="1">
      <c r="A46" s="284"/>
      <c r="B46" s="21"/>
      <c r="C46" s="285"/>
      <c r="D46" s="286"/>
      <c r="E46" s="286"/>
      <c r="F46" s="286"/>
      <c r="G46" s="286"/>
      <c r="H46" s="278">
        <f t="shared" si="11"/>
        <v>0</v>
      </c>
      <c r="I46" s="279"/>
    </row>
    <row r="47" spans="1:9" s="19" customFormat="1" ht="9" customHeight="1">
      <c r="A47" s="33" t="s">
        <v>489</v>
      </c>
      <c r="B47" s="21"/>
      <c r="C47" s="34">
        <v>0</v>
      </c>
      <c r="D47" s="34">
        <v>0</v>
      </c>
      <c r="E47" s="34">
        <f>SUM(C47:D47)</f>
        <v>0</v>
      </c>
      <c r="F47" s="34">
        <v>0</v>
      </c>
      <c r="G47" s="34">
        <v>0</v>
      </c>
      <c r="H47" s="278">
        <f t="shared" si="11"/>
        <v>0</v>
      </c>
      <c r="I47" s="279"/>
    </row>
    <row r="48" spans="1:9" s="19" customFormat="1" ht="9" customHeight="1">
      <c r="A48" s="33" t="s">
        <v>490</v>
      </c>
      <c r="B48" s="21"/>
      <c r="C48" s="34">
        <v>0</v>
      </c>
      <c r="D48" s="34">
        <v>0</v>
      </c>
      <c r="E48" s="34">
        <f>SUM(C48:D48)</f>
        <v>0</v>
      </c>
      <c r="F48" s="34">
        <v>0</v>
      </c>
      <c r="G48" s="34">
        <v>0</v>
      </c>
      <c r="H48" s="278">
        <f t="shared" si="11"/>
        <v>0</v>
      </c>
      <c r="I48" s="279"/>
    </row>
    <row r="49" spans="1:9" ht="2.25" customHeight="1">
      <c r="A49" s="3"/>
      <c r="B49" s="4"/>
      <c r="C49" s="4"/>
      <c r="D49" s="4"/>
      <c r="E49" s="4"/>
      <c r="F49" s="4"/>
      <c r="G49" s="4"/>
      <c r="H49" s="278">
        <f t="shared" si="11"/>
        <v>0</v>
      </c>
      <c r="I49" s="279"/>
    </row>
    <row r="50" spans="1:9" ht="2.25" customHeight="1">
      <c r="A50" s="3"/>
      <c r="B50" s="4"/>
      <c r="C50" s="4"/>
      <c r="D50" s="4"/>
      <c r="E50" s="4"/>
      <c r="F50" s="4"/>
      <c r="G50" s="4"/>
      <c r="H50" s="278">
        <f t="shared" si="11"/>
        <v>0</v>
      </c>
      <c r="I50" s="279"/>
    </row>
    <row r="51" spans="1:9" ht="9" customHeight="1">
      <c r="A51" s="29" t="s">
        <v>491</v>
      </c>
      <c r="B51" s="4"/>
      <c r="C51" s="30">
        <f aca="true" t="shared" si="12" ref="C51:H51">+C53+C63+C72+C83</f>
        <v>11939720378</v>
      </c>
      <c r="D51" s="30">
        <f t="shared" si="12"/>
        <v>1969714842.9599998</v>
      </c>
      <c r="E51" s="30">
        <f t="shared" si="12"/>
        <v>13909435220.96</v>
      </c>
      <c r="F51" s="30">
        <f t="shared" si="12"/>
        <v>13778341142.449999</v>
      </c>
      <c r="G51" s="30">
        <f t="shared" si="12"/>
        <v>13686186998.71</v>
      </c>
      <c r="H51" s="280">
        <f t="shared" si="12"/>
        <v>131094078.51000127</v>
      </c>
      <c r="I51" s="281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19" customFormat="1" ht="9" customHeight="1">
      <c r="A53" s="29" t="s">
        <v>459</v>
      </c>
      <c r="B53" s="38"/>
      <c r="C53" s="30">
        <f aca="true" t="shared" si="13" ref="C53:I53">SUM(C54:C61)</f>
        <v>144708662</v>
      </c>
      <c r="D53" s="30">
        <f t="shared" si="13"/>
        <v>81843710.51</v>
      </c>
      <c r="E53" s="30">
        <f t="shared" si="13"/>
        <v>226552372.51000002</v>
      </c>
      <c r="F53" s="30">
        <f t="shared" si="13"/>
        <v>226460283.39999998</v>
      </c>
      <c r="G53" s="30">
        <f t="shared" si="13"/>
        <v>225968878.44</v>
      </c>
      <c r="H53" s="280">
        <f t="shared" si="13"/>
        <v>92089.10999999958</v>
      </c>
      <c r="I53" s="281">
        <f t="shared" si="13"/>
        <v>0</v>
      </c>
    </row>
    <row r="54" spans="1:9" s="19" customFormat="1" ht="9" customHeight="1">
      <c r="A54" s="33" t="s">
        <v>460</v>
      </c>
      <c r="B54" s="21"/>
      <c r="C54" s="34">
        <v>0</v>
      </c>
      <c r="D54" s="34">
        <v>0</v>
      </c>
      <c r="E54" s="34">
        <f>SUM(C54:D54)</f>
        <v>0</v>
      </c>
      <c r="F54" s="34">
        <v>0</v>
      </c>
      <c r="G54" s="34">
        <v>0</v>
      </c>
      <c r="H54" s="278">
        <f aca="true" t="shared" si="14" ref="H54:H61">+E54-F54</f>
        <v>0</v>
      </c>
      <c r="I54" s="279"/>
    </row>
    <row r="55" spans="1:9" s="19" customFormat="1" ht="9" customHeight="1">
      <c r="A55" s="33" t="s">
        <v>461</v>
      </c>
      <c r="B55" s="21"/>
      <c r="C55" s="34">
        <v>2600000</v>
      </c>
      <c r="D55" s="34">
        <v>5591404.96</v>
      </c>
      <c r="E55" s="34">
        <f aca="true" t="shared" si="15" ref="E55:E61">SUM(C55:D55)</f>
        <v>8191404.96</v>
      </c>
      <c r="F55" s="34">
        <v>8191096.31</v>
      </c>
      <c r="G55" s="34">
        <v>7699691.35</v>
      </c>
      <c r="H55" s="278">
        <f t="shared" si="14"/>
        <v>308.65000000037253</v>
      </c>
      <c r="I55" s="279"/>
    </row>
    <row r="56" spans="1:9" s="19" customFormat="1" ht="9" customHeight="1">
      <c r="A56" s="33" t="s">
        <v>462</v>
      </c>
      <c r="B56" s="21"/>
      <c r="C56" s="34">
        <v>1000000</v>
      </c>
      <c r="D56" s="34">
        <v>-560490</v>
      </c>
      <c r="E56" s="34">
        <f t="shared" si="15"/>
        <v>439510</v>
      </c>
      <c r="F56" s="34">
        <v>386298.91</v>
      </c>
      <c r="G56" s="34">
        <v>386298.91</v>
      </c>
      <c r="H56" s="278">
        <f t="shared" si="14"/>
        <v>53211.090000000026</v>
      </c>
      <c r="I56" s="279"/>
    </row>
    <row r="57" spans="1:9" s="19" customFormat="1" ht="9" customHeight="1">
      <c r="A57" s="33" t="s">
        <v>463</v>
      </c>
      <c r="B57" s="21"/>
      <c r="C57" s="34">
        <v>0</v>
      </c>
      <c r="D57" s="34">
        <v>0</v>
      </c>
      <c r="E57" s="34">
        <f t="shared" si="15"/>
        <v>0</v>
      </c>
      <c r="F57" s="34">
        <v>0</v>
      </c>
      <c r="G57" s="34">
        <v>0</v>
      </c>
      <c r="H57" s="278">
        <f t="shared" si="14"/>
        <v>0</v>
      </c>
      <c r="I57" s="279"/>
    </row>
    <row r="58" spans="1:9" s="19" customFormat="1" ht="9" customHeight="1">
      <c r="A58" s="33" t="s">
        <v>464</v>
      </c>
      <c r="B58" s="21"/>
      <c r="C58" s="34">
        <v>0</v>
      </c>
      <c r="D58" s="34">
        <v>1066850</v>
      </c>
      <c r="E58" s="34">
        <f t="shared" si="15"/>
        <v>1066850</v>
      </c>
      <c r="F58" s="34">
        <v>1066850</v>
      </c>
      <c r="G58" s="34">
        <v>1066850</v>
      </c>
      <c r="H58" s="278">
        <f t="shared" si="14"/>
        <v>0</v>
      </c>
      <c r="I58" s="279"/>
    </row>
    <row r="59" spans="1:9" s="19" customFormat="1" ht="9" customHeight="1">
      <c r="A59" s="33" t="s">
        <v>465</v>
      </c>
      <c r="B59" s="21"/>
      <c r="C59" s="34">
        <v>0</v>
      </c>
      <c r="D59" s="34">
        <v>0</v>
      </c>
      <c r="E59" s="34">
        <f t="shared" si="15"/>
        <v>0</v>
      </c>
      <c r="F59" s="34">
        <v>0</v>
      </c>
      <c r="G59" s="34">
        <v>0</v>
      </c>
      <c r="H59" s="278">
        <f t="shared" si="14"/>
        <v>0</v>
      </c>
      <c r="I59" s="279"/>
    </row>
    <row r="60" spans="1:9" s="19" customFormat="1" ht="9" customHeight="1">
      <c r="A60" s="33" t="s">
        <v>466</v>
      </c>
      <c r="B60" s="21"/>
      <c r="C60" s="34">
        <v>131108662</v>
      </c>
      <c r="D60" s="34">
        <v>74704786.54</v>
      </c>
      <c r="E60" s="34">
        <f t="shared" si="15"/>
        <v>205813448.54000002</v>
      </c>
      <c r="F60" s="34">
        <v>205813448.54</v>
      </c>
      <c r="G60" s="34">
        <v>205813448.54</v>
      </c>
      <c r="H60" s="278">
        <f t="shared" si="14"/>
        <v>0</v>
      </c>
      <c r="I60" s="279"/>
    </row>
    <row r="61" spans="1:9" s="19" customFormat="1" ht="9" customHeight="1">
      <c r="A61" s="33" t="s">
        <v>467</v>
      </c>
      <c r="B61" s="21"/>
      <c r="C61" s="34">
        <v>10000000</v>
      </c>
      <c r="D61" s="34">
        <v>1041159.01</v>
      </c>
      <c r="E61" s="34">
        <f t="shared" si="15"/>
        <v>11041159.01</v>
      </c>
      <c r="F61" s="34">
        <v>11002589.64</v>
      </c>
      <c r="G61" s="34">
        <v>11002589.64</v>
      </c>
      <c r="H61" s="278">
        <f t="shared" si="14"/>
        <v>38569.36999999918</v>
      </c>
      <c r="I61" s="279"/>
    </row>
    <row r="62" spans="1:9" s="19" customFormat="1" ht="2.25" customHeight="1">
      <c r="A62" s="112"/>
      <c r="B62" s="21"/>
      <c r="C62" s="21"/>
      <c r="D62" s="21"/>
      <c r="E62" s="21"/>
      <c r="F62" s="21"/>
      <c r="G62" s="21"/>
      <c r="H62" s="22"/>
      <c r="I62" s="21"/>
    </row>
    <row r="63" spans="1:9" s="19" customFormat="1" ht="9" customHeight="1">
      <c r="A63" s="29" t="s">
        <v>468</v>
      </c>
      <c r="B63" s="38"/>
      <c r="C63" s="30">
        <f aca="true" t="shared" si="16" ref="C63:I63">SUM(C64:C70)</f>
        <v>10255247290</v>
      </c>
      <c r="D63" s="30">
        <f t="shared" si="16"/>
        <v>1592088490.2499998</v>
      </c>
      <c r="E63" s="30">
        <f t="shared" si="16"/>
        <v>11847335780.25</v>
      </c>
      <c r="F63" s="30">
        <f t="shared" si="16"/>
        <v>11743979284.08</v>
      </c>
      <c r="G63" s="30">
        <f t="shared" si="16"/>
        <v>11652316545.3</v>
      </c>
      <c r="H63" s="280">
        <f t="shared" si="16"/>
        <v>103356496.17000127</v>
      </c>
      <c r="I63" s="281">
        <f t="shared" si="16"/>
        <v>0</v>
      </c>
    </row>
    <row r="64" spans="1:9" s="19" customFormat="1" ht="9" customHeight="1">
      <c r="A64" s="33" t="s">
        <v>469</v>
      </c>
      <c r="B64" s="21"/>
      <c r="C64" s="34">
        <v>0</v>
      </c>
      <c r="D64" s="34">
        <v>6649348</v>
      </c>
      <c r="E64" s="34">
        <f>SUM(C64:D64)</f>
        <v>6649348</v>
      </c>
      <c r="F64" s="34">
        <v>6649348</v>
      </c>
      <c r="G64" s="34">
        <v>6649348</v>
      </c>
      <c r="H64" s="278">
        <f aca="true" t="shared" si="17" ref="H64:H71">+E64-F64</f>
        <v>0</v>
      </c>
      <c r="I64" s="279"/>
    </row>
    <row r="65" spans="1:9" s="19" customFormat="1" ht="9" customHeight="1">
      <c r="A65" s="33" t="s">
        <v>470</v>
      </c>
      <c r="B65" s="21"/>
      <c r="C65" s="34">
        <v>631519906</v>
      </c>
      <c r="D65" s="34">
        <v>-187135520.07</v>
      </c>
      <c r="E65" s="34">
        <f aca="true" t="shared" si="18" ref="E65:E70">SUM(C65:D65)</f>
        <v>444384385.93</v>
      </c>
      <c r="F65" s="34">
        <v>382933804.25</v>
      </c>
      <c r="G65" s="34">
        <v>382933804.25</v>
      </c>
      <c r="H65" s="278">
        <f t="shared" si="17"/>
        <v>61450581.68000001</v>
      </c>
      <c r="I65" s="279"/>
    </row>
    <row r="66" spans="1:9" s="19" customFormat="1" ht="9" customHeight="1">
      <c r="A66" s="33" t="s">
        <v>471</v>
      </c>
      <c r="B66" s="21"/>
      <c r="C66" s="34">
        <v>1726088498</v>
      </c>
      <c r="D66" s="34">
        <v>145301673.97</v>
      </c>
      <c r="E66" s="34">
        <f t="shared" si="18"/>
        <v>1871390171.97</v>
      </c>
      <c r="F66" s="34">
        <v>1869562229.6</v>
      </c>
      <c r="G66" s="34">
        <v>1869562229.6</v>
      </c>
      <c r="H66" s="278">
        <f t="shared" si="17"/>
        <v>1827942.370000124</v>
      </c>
      <c r="I66" s="279"/>
    </row>
    <row r="67" spans="1:9" s="19" customFormat="1" ht="9" customHeight="1">
      <c r="A67" s="33" t="s">
        <v>472</v>
      </c>
      <c r="B67" s="21"/>
      <c r="C67" s="34">
        <v>0</v>
      </c>
      <c r="D67" s="34">
        <v>83848767.97</v>
      </c>
      <c r="E67" s="34">
        <f t="shared" si="18"/>
        <v>83848767.97</v>
      </c>
      <c r="F67" s="34">
        <v>62328894.4</v>
      </c>
      <c r="G67" s="34">
        <v>60672118.74</v>
      </c>
      <c r="H67" s="278">
        <f t="shared" si="17"/>
        <v>21519873.57</v>
      </c>
      <c r="I67" s="279"/>
    </row>
    <row r="68" spans="1:9" s="19" customFormat="1" ht="9" customHeight="1">
      <c r="A68" s="33" t="s">
        <v>473</v>
      </c>
      <c r="B68" s="21"/>
      <c r="C68" s="34">
        <v>7200602013</v>
      </c>
      <c r="D68" s="34">
        <v>1464395910.29</v>
      </c>
      <c r="E68" s="34">
        <f t="shared" si="18"/>
        <v>8664997923.29</v>
      </c>
      <c r="F68" s="34">
        <v>8646439824.74</v>
      </c>
      <c r="G68" s="34">
        <v>8646439824.74</v>
      </c>
      <c r="H68" s="278">
        <f t="shared" si="17"/>
        <v>18558098.550001144</v>
      </c>
      <c r="I68" s="279"/>
    </row>
    <row r="69" spans="1:9" s="19" customFormat="1" ht="9" customHeight="1">
      <c r="A69" s="33" t="s">
        <v>474</v>
      </c>
      <c r="B69" s="21"/>
      <c r="C69" s="34">
        <v>697036873</v>
      </c>
      <c r="D69" s="34">
        <v>79028310.09</v>
      </c>
      <c r="E69" s="34">
        <f t="shared" si="18"/>
        <v>776065183.09</v>
      </c>
      <c r="F69" s="34">
        <v>776065183.09</v>
      </c>
      <c r="G69" s="34">
        <v>686059219.97</v>
      </c>
      <c r="H69" s="278">
        <f t="shared" si="17"/>
        <v>0</v>
      </c>
      <c r="I69" s="279"/>
    </row>
    <row r="70" spans="1:9" s="19" customFormat="1" ht="9" customHeight="1">
      <c r="A70" s="33" t="s">
        <v>475</v>
      </c>
      <c r="B70" s="21"/>
      <c r="C70" s="34">
        <v>0</v>
      </c>
      <c r="D70" s="34">
        <v>0</v>
      </c>
      <c r="E70" s="34">
        <f t="shared" si="18"/>
        <v>0</v>
      </c>
      <c r="F70" s="34">
        <v>0</v>
      </c>
      <c r="G70" s="34">
        <v>0</v>
      </c>
      <c r="H70" s="278">
        <f t="shared" si="17"/>
        <v>0</v>
      </c>
      <c r="I70" s="279"/>
    </row>
    <row r="71" spans="1:9" s="19" customFormat="1" ht="2.25" customHeight="1">
      <c r="A71" s="112"/>
      <c r="B71" s="21"/>
      <c r="C71" s="21"/>
      <c r="D71" s="21"/>
      <c r="E71" s="21"/>
      <c r="F71" s="21"/>
      <c r="G71" s="21"/>
      <c r="H71" s="278">
        <f t="shared" si="17"/>
        <v>0</v>
      </c>
      <c r="I71" s="279"/>
    </row>
    <row r="72" spans="1:9" s="19" customFormat="1" ht="9" customHeight="1">
      <c r="A72" s="29" t="s">
        <v>476</v>
      </c>
      <c r="B72" s="38"/>
      <c r="C72" s="30">
        <f aca="true" t="shared" si="19" ref="C72:I72">SUM(C73:C81)</f>
        <v>55113850</v>
      </c>
      <c r="D72" s="30">
        <f t="shared" si="19"/>
        <v>72831941.21000001</v>
      </c>
      <c r="E72" s="30">
        <f t="shared" si="19"/>
        <v>127945791.21000001</v>
      </c>
      <c r="F72" s="30">
        <f t="shared" si="19"/>
        <v>100636815.55</v>
      </c>
      <c r="G72" s="30">
        <f t="shared" si="19"/>
        <v>100636815.55</v>
      </c>
      <c r="H72" s="280">
        <f t="shared" si="19"/>
        <v>27308975.660000008</v>
      </c>
      <c r="I72" s="281">
        <f t="shared" si="19"/>
        <v>0</v>
      </c>
    </row>
    <row r="73" spans="1:9" s="19" customFormat="1" ht="9" customHeight="1">
      <c r="A73" s="33" t="s">
        <v>477</v>
      </c>
      <c r="B73" s="21"/>
      <c r="C73" s="34">
        <v>40113850</v>
      </c>
      <c r="D73" s="34">
        <v>-8325541.51</v>
      </c>
      <c r="E73" s="34">
        <f>SUM(C73:D73)</f>
        <v>31788308.490000002</v>
      </c>
      <c r="F73" s="34">
        <v>31788308.49</v>
      </c>
      <c r="G73" s="34">
        <v>31788308.49</v>
      </c>
      <c r="H73" s="278">
        <f aca="true" t="shared" si="20" ref="H73:H82">+E73-F73</f>
        <v>0</v>
      </c>
      <c r="I73" s="279"/>
    </row>
    <row r="74" spans="1:9" s="19" customFormat="1" ht="9" customHeight="1">
      <c r="A74" s="33" t="s">
        <v>478</v>
      </c>
      <c r="B74" s="21"/>
      <c r="C74" s="34">
        <v>15000000</v>
      </c>
      <c r="D74" s="34">
        <v>43937873.38</v>
      </c>
      <c r="E74" s="34">
        <f aca="true" t="shared" si="21" ref="E74:E81">SUM(C74:D74)</f>
        <v>58937873.38</v>
      </c>
      <c r="F74" s="34">
        <v>45352015.94</v>
      </c>
      <c r="G74" s="34">
        <v>45352015.94</v>
      </c>
      <c r="H74" s="278">
        <f t="shared" si="20"/>
        <v>13585857.440000005</v>
      </c>
      <c r="I74" s="279"/>
    </row>
    <row r="75" spans="1:9" s="19" customFormat="1" ht="9" customHeight="1">
      <c r="A75" s="33" t="s">
        <v>479</v>
      </c>
      <c r="B75" s="21"/>
      <c r="C75" s="34">
        <v>0</v>
      </c>
      <c r="D75" s="34">
        <v>0</v>
      </c>
      <c r="E75" s="34">
        <f t="shared" si="21"/>
        <v>0</v>
      </c>
      <c r="F75" s="34">
        <v>0</v>
      </c>
      <c r="G75" s="34">
        <v>0</v>
      </c>
      <c r="H75" s="278">
        <f t="shared" si="20"/>
        <v>0</v>
      </c>
      <c r="I75" s="279"/>
    </row>
    <row r="76" spans="1:9" s="19" customFormat="1" ht="9" customHeight="1">
      <c r="A76" s="33" t="s">
        <v>480</v>
      </c>
      <c r="B76" s="21"/>
      <c r="C76" s="34">
        <v>0</v>
      </c>
      <c r="D76" s="34">
        <v>0</v>
      </c>
      <c r="E76" s="34">
        <f t="shared" si="21"/>
        <v>0</v>
      </c>
      <c r="F76" s="34">
        <v>0</v>
      </c>
      <c r="G76" s="34">
        <v>0</v>
      </c>
      <c r="H76" s="278">
        <f t="shared" si="20"/>
        <v>0</v>
      </c>
      <c r="I76" s="279"/>
    </row>
    <row r="77" spans="1:9" s="19" customFormat="1" ht="9" customHeight="1">
      <c r="A77" s="33" t="s">
        <v>481</v>
      </c>
      <c r="B77" s="21"/>
      <c r="C77" s="34">
        <v>0</v>
      </c>
      <c r="D77" s="34">
        <v>32054581.8</v>
      </c>
      <c r="E77" s="34">
        <f t="shared" si="21"/>
        <v>32054581.8</v>
      </c>
      <c r="F77" s="34">
        <v>18378296.56</v>
      </c>
      <c r="G77" s="34">
        <v>18378296.56</v>
      </c>
      <c r="H77" s="278">
        <f t="shared" si="20"/>
        <v>13676285.240000002</v>
      </c>
      <c r="I77" s="279"/>
    </row>
    <row r="78" spans="1:9" s="19" customFormat="1" ht="9" customHeight="1">
      <c r="A78" s="33" t="s">
        <v>482</v>
      </c>
      <c r="B78" s="21"/>
      <c r="C78" s="34">
        <v>0</v>
      </c>
      <c r="D78" s="34">
        <v>0</v>
      </c>
      <c r="E78" s="34">
        <f t="shared" si="21"/>
        <v>0</v>
      </c>
      <c r="F78" s="34">
        <v>0</v>
      </c>
      <c r="G78" s="34">
        <v>0</v>
      </c>
      <c r="H78" s="278">
        <f t="shared" si="20"/>
        <v>0</v>
      </c>
      <c r="I78" s="279"/>
    </row>
    <row r="79" spans="1:9" s="19" customFormat="1" ht="9" customHeight="1">
      <c r="A79" s="33" t="s">
        <v>483</v>
      </c>
      <c r="B79" s="21"/>
      <c r="C79" s="34">
        <v>0</v>
      </c>
      <c r="D79" s="34">
        <v>5165027.54</v>
      </c>
      <c r="E79" s="34">
        <f t="shared" si="21"/>
        <v>5165027.54</v>
      </c>
      <c r="F79" s="34">
        <v>5118194.56</v>
      </c>
      <c r="G79" s="34">
        <v>5118194.56</v>
      </c>
      <c r="H79" s="278">
        <f t="shared" si="20"/>
        <v>46832.98000000045</v>
      </c>
      <c r="I79" s="279"/>
    </row>
    <row r="80" spans="1:9" s="19" customFormat="1" ht="9" customHeight="1">
      <c r="A80" s="33" t="s">
        <v>484</v>
      </c>
      <c r="B80" s="21"/>
      <c r="C80" s="34">
        <v>0</v>
      </c>
      <c r="D80" s="34">
        <v>0</v>
      </c>
      <c r="E80" s="34">
        <f t="shared" si="21"/>
        <v>0</v>
      </c>
      <c r="F80" s="34">
        <v>0</v>
      </c>
      <c r="G80" s="34">
        <v>0</v>
      </c>
      <c r="H80" s="278">
        <f t="shared" si="20"/>
        <v>0</v>
      </c>
      <c r="I80" s="279"/>
    </row>
    <row r="81" spans="1:9" s="19" customFormat="1" ht="9" customHeight="1">
      <c r="A81" s="33" t="s">
        <v>485</v>
      </c>
      <c r="B81" s="21"/>
      <c r="C81" s="34">
        <v>0</v>
      </c>
      <c r="D81" s="34">
        <v>0</v>
      </c>
      <c r="E81" s="34">
        <f t="shared" si="21"/>
        <v>0</v>
      </c>
      <c r="F81" s="34">
        <v>0</v>
      </c>
      <c r="G81" s="34">
        <v>0</v>
      </c>
      <c r="H81" s="278">
        <f t="shared" si="20"/>
        <v>0</v>
      </c>
      <c r="I81" s="279"/>
    </row>
    <row r="82" spans="1:9" s="19" customFormat="1" ht="2.25" customHeight="1">
      <c r="A82" s="112"/>
      <c r="B82" s="21"/>
      <c r="C82" s="21"/>
      <c r="D82" s="21"/>
      <c r="E82" s="21"/>
      <c r="F82" s="21"/>
      <c r="G82" s="21"/>
      <c r="H82" s="278">
        <f t="shared" si="20"/>
        <v>0</v>
      </c>
      <c r="I82" s="279"/>
    </row>
    <row r="83" spans="1:9" s="19" customFormat="1" ht="9" customHeight="1">
      <c r="A83" s="29" t="s">
        <v>486</v>
      </c>
      <c r="B83" s="38"/>
      <c r="C83" s="30">
        <f aca="true" t="shared" si="22" ref="C83:I83">SUM(C84:C88)</f>
        <v>1484650576</v>
      </c>
      <c r="D83" s="30">
        <f t="shared" si="22"/>
        <v>222950700.99</v>
      </c>
      <c r="E83" s="30">
        <f t="shared" si="22"/>
        <v>1707601276.99</v>
      </c>
      <c r="F83" s="30">
        <f t="shared" si="22"/>
        <v>1707264759.42</v>
      </c>
      <c r="G83" s="30">
        <f t="shared" si="22"/>
        <v>1707264759.42</v>
      </c>
      <c r="H83" s="280">
        <f t="shared" si="22"/>
        <v>336517.56999999285</v>
      </c>
      <c r="I83" s="281">
        <f t="shared" si="22"/>
        <v>0</v>
      </c>
    </row>
    <row r="84" spans="1:9" s="19" customFormat="1" ht="9" customHeight="1">
      <c r="A84" s="33" t="s">
        <v>487</v>
      </c>
      <c r="B84" s="21"/>
      <c r="C84" s="34">
        <v>87094773</v>
      </c>
      <c r="D84" s="34">
        <v>1193987</v>
      </c>
      <c r="E84" s="34">
        <f>SUM(C84:D84)</f>
        <v>88288760</v>
      </c>
      <c r="F84" s="34">
        <v>87952242.43</v>
      </c>
      <c r="G84" s="34">
        <v>87952242.43</v>
      </c>
      <c r="H84" s="278">
        <f>+E84-F84</f>
        <v>336517.56999999285</v>
      </c>
      <c r="I84" s="279"/>
    </row>
    <row r="85" spans="1:9" s="19" customFormat="1" ht="9" customHeight="1">
      <c r="A85" s="284" t="s">
        <v>488</v>
      </c>
      <c r="B85" s="21"/>
      <c r="C85" s="285">
        <v>1397555803</v>
      </c>
      <c r="D85" s="285">
        <v>221756713.99</v>
      </c>
      <c r="E85" s="286">
        <f>SUM(C85:D85)</f>
        <v>1619312516.99</v>
      </c>
      <c r="F85" s="286">
        <v>1619312516.99</v>
      </c>
      <c r="G85" s="286">
        <v>1619312516.99</v>
      </c>
      <c r="H85" s="278">
        <f>+E85-F85</f>
        <v>0</v>
      </c>
      <c r="I85" s="279"/>
    </row>
    <row r="86" spans="1:9" s="19" customFormat="1" ht="9" customHeight="1">
      <c r="A86" s="284"/>
      <c r="B86" s="21"/>
      <c r="C86" s="285"/>
      <c r="D86" s="285"/>
      <c r="E86" s="286"/>
      <c r="F86" s="286"/>
      <c r="G86" s="286"/>
      <c r="H86" s="278">
        <f>+E86-F86</f>
        <v>0</v>
      </c>
      <c r="I86" s="279"/>
    </row>
    <row r="87" spans="1:9" s="19" customFormat="1" ht="9" customHeight="1">
      <c r="A87" s="33" t="s">
        <v>489</v>
      </c>
      <c r="B87" s="21"/>
      <c r="C87" s="34">
        <v>0</v>
      </c>
      <c r="D87" s="34">
        <v>0</v>
      </c>
      <c r="E87" s="34">
        <f>SUM(C87:D87)</f>
        <v>0</v>
      </c>
      <c r="F87" s="34">
        <v>0</v>
      </c>
      <c r="G87" s="34">
        <v>0</v>
      </c>
      <c r="H87" s="278">
        <f>+E87-F87</f>
        <v>0</v>
      </c>
      <c r="I87" s="279"/>
    </row>
    <row r="88" spans="1:9" s="19" customFormat="1" ht="9" customHeight="1">
      <c r="A88" s="33" t="s">
        <v>490</v>
      </c>
      <c r="B88" s="21"/>
      <c r="C88" s="34">
        <v>0</v>
      </c>
      <c r="D88" s="34">
        <v>0</v>
      </c>
      <c r="E88" s="34">
        <f>SUM(C88:D88)</f>
        <v>0</v>
      </c>
      <c r="F88" s="34">
        <v>0</v>
      </c>
      <c r="G88" s="34">
        <v>0</v>
      </c>
      <c r="H88" s="278">
        <f>+E88-F88</f>
        <v>0</v>
      </c>
      <c r="I88" s="279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29" t="s">
        <v>418</v>
      </c>
      <c r="B91" s="4"/>
      <c r="C91" s="30">
        <f aca="true" t="shared" si="23" ref="C91:H91">+C51+C11</f>
        <v>23223128209</v>
      </c>
      <c r="D91" s="30">
        <f t="shared" si="23"/>
        <v>3108588206.71</v>
      </c>
      <c r="E91" s="30">
        <f t="shared" si="23"/>
        <v>26331716415.71</v>
      </c>
      <c r="F91" s="30">
        <f t="shared" si="23"/>
        <v>25742453603.519997</v>
      </c>
      <c r="G91" s="30">
        <f t="shared" si="23"/>
        <v>25241567832.87</v>
      </c>
      <c r="H91" s="280">
        <f t="shared" si="23"/>
        <v>589262812.1900014</v>
      </c>
      <c r="I91" s="281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235" t="s">
        <v>492</v>
      </c>
      <c r="B1" s="236"/>
      <c r="C1" s="236"/>
      <c r="D1" s="236"/>
      <c r="E1" s="236"/>
      <c r="F1" s="236"/>
      <c r="G1" s="236"/>
      <c r="H1" s="237"/>
    </row>
    <row r="2" spans="1:8" ht="11.25" customHeight="1">
      <c r="A2" s="238"/>
      <c r="B2" s="239"/>
      <c r="C2" s="239"/>
      <c r="D2" s="239"/>
      <c r="E2" s="239"/>
      <c r="F2" s="239"/>
      <c r="G2" s="239"/>
      <c r="H2" s="240"/>
    </row>
    <row r="3" spans="1:8" ht="11.25" customHeight="1">
      <c r="A3" s="238"/>
      <c r="B3" s="239"/>
      <c r="C3" s="239"/>
      <c r="D3" s="239"/>
      <c r="E3" s="239"/>
      <c r="F3" s="239"/>
      <c r="G3" s="239"/>
      <c r="H3" s="240"/>
    </row>
    <row r="4" spans="1:8" ht="11.25" customHeight="1">
      <c r="A4" s="238"/>
      <c r="B4" s="239"/>
      <c r="C4" s="239"/>
      <c r="D4" s="239"/>
      <c r="E4" s="239"/>
      <c r="F4" s="239"/>
      <c r="G4" s="239"/>
      <c r="H4" s="240"/>
    </row>
    <row r="5" spans="1:8" ht="17.25" customHeight="1">
      <c r="A5" s="241"/>
      <c r="B5" s="242"/>
      <c r="C5" s="242"/>
      <c r="D5" s="242"/>
      <c r="E5" s="242"/>
      <c r="F5" s="242"/>
      <c r="G5" s="242"/>
      <c r="H5" s="243"/>
    </row>
    <row r="6" spans="1:8" ht="12.75">
      <c r="A6" s="268" t="s">
        <v>0</v>
      </c>
      <c r="B6" s="269"/>
      <c r="C6" s="274" t="s">
        <v>339</v>
      </c>
      <c r="D6" s="274"/>
      <c r="E6" s="274"/>
      <c r="F6" s="274"/>
      <c r="G6" s="274"/>
      <c r="H6" s="275" t="s">
        <v>340</v>
      </c>
    </row>
    <row r="7" spans="1:8" ht="11.25" customHeight="1">
      <c r="A7" s="270"/>
      <c r="B7" s="271"/>
      <c r="C7" s="276" t="s">
        <v>341</v>
      </c>
      <c r="D7" s="274" t="s">
        <v>342</v>
      </c>
      <c r="E7" s="276" t="s">
        <v>343</v>
      </c>
      <c r="F7" s="276" t="s">
        <v>232</v>
      </c>
      <c r="G7" s="276" t="s">
        <v>249</v>
      </c>
      <c r="H7" s="275"/>
    </row>
    <row r="8" spans="1:8" ht="11.25" customHeight="1">
      <c r="A8" s="272"/>
      <c r="B8" s="273"/>
      <c r="C8" s="277"/>
      <c r="D8" s="274"/>
      <c r="E8" s="277"/>
      <c r="F8" s="277"/>
      <c r="G8" s="277"/>
      <c r="H8" s="275"/>
    </row>
    <row r="9" spans="1:8" ht="2.25" customHeight="1">
      <c r="A9" s="48"/>
      <c r="B9" s="49"/>
      <c r="C9" s="49"/>
      <c r="D9" s="49"/>
      <c r="E9" s="49"/>
      <c r="F9" s="49"/>
      <c r="G9" s="49"/>
      <c r="H9" s="49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138" t="s">
        <v>493</v>
      </c>
      <c r="B11" s="4"/>
      <c r="C11" s="139">
        <f>+C12+C13+C15+C18+C20+C24</f>
        <v>2981218376</v>
      </c>
      <c r="D11" s="139">
        <f>+D12+D13+D15+D18+D20+D24</f>
        <v>-191199413.13</v>
      </c>
      <c r="E11" s="139">
        <f>+E12+E13+E15+E18+E20+E24</f>
        <v>2790018962.87</v>
      </c>
      <c r="F11" s="139">
        <f>+F12+F13+F15+F18+F20+F24</f>
        <v>2790018962.87</v>
      </c>
      <c r="G11" s="139">
        <f>+G12+G13+G15+G18+G20+G24</f>
        <v>2743030898.56</v>
      </c>
      <c r="H11" s="139">
        <f>+H12+H13+H15+H18+H20+H24</f>
        <v>0</v>
      </c>
    </row>
    <row r="12" spans="1:8" ht="9" customHeight="1">
      <c r="A12" s="140" t="s">
        <v>494</v>
      </c>
      <c r="B12" s="4"/>
      <c r="C12" s="141">
        <v>1654424377.88</v>
      </c>
      <c r="D12" s="141">
        <v>-100148160.23</v>
      </c>
      <c r="E12" s="141">
        <f>SUM(C12:D12)</f>
        <v>1554276217.65</v>
      </c>
      <c r="F12" s="141">
        <v>1554276217.65</v>
      </c>
      <c r="G12" s="141">
        <v>1515128496.56</v>
      </c>
      <c r="H12" s="141">
        <f>+E12-F12</f>
        <v>0</v>
      </c>
    </row>
    <row r="13" spans="1:8" ht="9" customHeight="1">
      <c r="A13" s="140" t="s">
        <v>495</v>
      </c>
      <c r="B13" s="4"/>
      <c r="C13" s="141">
        <v>770482153.39</v>
      </c>
      <c r="D13" s="141">
        <v>-146026579.33</v>
      </c>
      <c r="E13" s="141">
        <f>SUM(C13:D13)</f>
        <v>624455574.06</v>
      </c>
      <c r="F13" s="141">
        <v>624455574.06</v>
      </c>
      <c r="G13" s="141">
        <v>622185179.7</v>
      </c>
      <c r="H13" s="141">
        <f>+E13-F13</f>
        <v>0</v>
      </c>
    </row>
    <row r="14" spans="1:8" ht="2.25" customHeight="1">
      <c r="A14" s="16"/>
      <c r="B14" s="4"/>
      <c r="C14" s="4"/>
      <c r="D14" s="4"/>
      <c r="E14" s="4"/>
      <c r="F14" s="4"/>
      <c r="G14" s="4"/>
      <c r="H14" s="4"/>
    </row>
    <row r="15" spans="1:8" s="19" customFormat="1" ht="9" customHeight="1">
      <c r="A15" s="140" t="s">
        <v>496</v>
      </c>
      <c r="B15" s="21"/>
      <c r="C15" s="141">
        <f aca="true" t="shared" si="0" ref="C15:H15">+C16+C17</f>
        <v>0</v>
      </c>
      <c r="D15" s="141">
        <f t="shared" si="0"/>
        <v>0</v>
      </c>
      <c r="E15" s="141">
        <f t="shared" si="0"/>
        <v>0</v>
      </c>
      <c r="F15" s="141">
        <f t="shared" si="0"/>
        <v>0</v>
      </c>
      <c r="G15" s="141">
        <f t="shared" si="0"/>
        <v>0</v>
      </c>
      <c r="H15" s="141">
        <f t="shared" si="0"/>
        <v>0</v>
      </c>
    </row>
    <row r="16" spans="1:8" ht="9" customHeight="1">
      <c r="A16" s="147" t="s">
        <v>497</v>
      </c>
      <c r="B16" s="4"/>
      <c r="C16" s="141">
        <v>0</v>
      </c>
      <c r="D16" s="141">
        <v>0</v>
      </c>
      <c r="E16" s="141">
        <f>SUM(C16:D16)</f>
        <v>0</v>
      </c>
      <c r="F16" s="141">
        <v>0</v>
      </c>
      <c r="G16" s="141">
        <v>0</v>
      </c>
      <c r="H16" s="141">
        <f>+E16-F16</f>
        <v>0</v>
      </c>
    </row>
    <row r="17" spans="1:8" ht="9" customHeight="1">
      <c r="A17" s="147" t="s">
        <v>498</v>
      </c>
      <c r="B17" s="4"/>
      <c r="C17" s="141">
        <v>0</v>
      </c>
      <c r="D17" s="141">
        <v>0</v>
      </c>
      <c r="E17" s="141">
        <f>SUM(C17:D17)</f>
        <v>0</v>
      </c>
      <c r="F17" s="141">
        <v>0</v>
      </c>
      <c r="G17" s="141">
        <v>0</v>
      </c>
      <c r="H17" s="141">
        <f>+E17-F17</f>
        <v>0</v>
      </c>
    </row>
    <row r="18" spans="1:8" ht="9" customHeight="1">
      <c r="A18" s="140" t="s">
        <v>499</v>
      </c>
      <c r="B18" s="4"/>
      <c r="C18" s="141">
        <v>556311844.73</v>
      </c>
      <c r="D18" s="141">
        <v>54975326.43</v>
      </c>
      <c r="E18" s="141">
        <f>SUM(C18:D18)</f>
        <v>611287171.16</v>
      </c>
      <c r="F18" s="141">
        <v>611287171.16</v>
      </c>
      <c r="G18" s="141">
        <v>605717222.3</v>
      </c>
      <c r="H18" s="141">
        <f>+E18-F18</f>
        <v>0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9" customFormat="1" ht="9" customHeight="1">
      <c r="A20" s="263" t="s">
        <v>500</v>
      </c>
      <c r="B20" s="21"/>
      <c r="C20" s="259">
        <f aca="true" t="shared" si="1" ref="C20:H20">+C22+C23</f>
        <v>0</v>
      </c>
      <c r="D20" s="259">
        <f t="shared" si="1"/>
        <v>0</v>
      </c>
      <c r="E20" s="259">
        <f t="shared" si="1"/>
        <v>0</v>
      </c>
      <c r="F20" s="259">
        <f t="shared" si="1"/>
        <v>0</v>
      </c>
      <c r="G20" s="259">
        <f t="shared" si="1"/>
        <v>0</v>
      </c>
      <c r="H20" s="259">
        <f t="shared" si="1"/>
        <v>0</v>
      </c>
    </row>
    <row r="21" spans="1:8" s="19" customFormat="1" ht="9" customHeight="1">
      <c r="A21" s="263"/>
      <c r="B21" s="21"/>
      <c r="C21" s="259"/>
      <c r="D21" s="259"/>
      <c r="E21" s="259"/>
      <c r="F21" s="259"/>
      <c r="G21" s="259"/>
      <c r="H21" s="259"/>
    </row>
    <row r="22" spans="1:8" ht="9" customHeight="1">
      <c r="A22" s="147" t="s">
        <v>501</v>
      </c>
      <c r="B22" s="4"/>
      <c r="C22" s="141">
        <v>0</v>
      </c>
      <c r="D22" s="141">
        <v>0</v>
      </c>
      <c r="E22" s="141">
        <f>SUM(C22:D22)</f>
        <v>0</v>
      </c>
      <c r="F22" s="141">
        <v>0</v>
      </c>
      <c r="G22" s="141">
        <v>0</v>
      </c>
      <c r="H22" s="141">
        <f>+E22-F22</f>
        <v>0</v>
      </c>
    </row>
    <row r="23" spans="1:8" ht="9" customHeight="1">
      <c r="A23" s="147" t="s">
        <v>502</v>
      </c>
      <c r="B23" s="4"/>
      <c r="C23" s="141">
        <v>0</v>
      </c>
      <c r="D23" s="141">
        <v>0</v>
      </c>
      <c r="E23" s="141">
        <f>SUM(C23:D23)</f>
        <v>0</v>
      </c>
      <c r="F23" s="141">
        <v>0</v>
      </c>
      <c r="G23" s="141">
        <v>0</v>
      </c>
      <c r="H23" s="141">
        <f>+E23-F23</f>
        <v>0</v>
      </c>
    </row>
    <row r="24" spans="1:8" ht="9" customHeight="1">
      <c r="A24" s="140" t="s">
        <v>503</v>
      </c>
      <c r="B24" s="4"/>
      <c r="C24" s="141">
        <v>0</v>
      </c>
      <c r="D24" s="141">
        <v>0</v>
      </c>
      <c r="E24" s="141">
        <f>SUM(C24:D24)</f>
        <v>0</v>
      </c>
      <c r="F24" s="141">
        <v>0</v>
      </c>
      <c r="G24" s="141">
        <v>0</v>
      </c>
      <c r="H24" s="141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138" t="s">
        <v>504</v>
      </c>
      <c r="B27" s="4"/>
      <c r="C27" s="139">
        <f aca="true" t="shared" si="2" ref="C27:H27">+C28+C29+C31+C34+C36+C40</f>
        <v>17038806</v>
      </c>
      <c r="D27" s="139">
        <f t="shared" si="2"/>
        <v>630342926.8299999</v>
      </c>
      <c r="E27" s="139">
        <f t="shared" si="2"/>
        <v>647381732.8299999</v>
      </c>
      <c r="F27" s="139">
        <f t="shared" si="2"/>
        <v>646649745.13</v>
      </c>
      <c r="G27" s="139">
        <f t="shared" si="2"/>
        <v>646649745.13</v>
      </c>
      <c r="H27" s="139">
        <f t="shared" si="2"/>
        <v>731987.6999999881</v>
      </c>
    </row>
    <row r="28" spans="1:8" ht="9" customHeight="1">
      <c r="A28" s="140" t="s">
        <v>494</v>
      </c>
      <c r="B28" s="4"/>
      <c r="C28" s="141">
        <v>0</v>
      </c>
      <c r="D28" s="141">
        <v>219335517</v>
      </c>
      <c r="E28" s="141">
        <f>SUM(C28:D28)</f>
        <v>219335517</v>
      </c>
      <c r="F28" s="141">
        <v>219335517</v>
      </c>
      <c r="G28" s="141">
        <v>219335517</v>
      </c>
      <c r="H28" s="141">
        <f>+E28-F28</f>
        <v>0</v>
      </c>
    </row>
    <row r="29" spans="1:8" ht="9" customHeight="1">
      <c r="A29" s="140" t="s">
        <v>495</v>
      </c>
      <c r="B29" s="4"/>
      <c r="C29" s="141">
        <v>17038806</v>
      </c>
      <c r="D29" s="141">
        <v>411007409.83</v>
      </c>
      <c r="E29" s="141">
        <f>SUM(C29:D29)</f>
        <v>428046215.83</v>
      </c>
      <c r="F29" s="141">
        <v>427314228.13</v>
      </c>
      <c r="G29" s="141">
        <v>427314228.13</v>
      </c>
      <c r="H29" s="141">
        <f>+E29-F29</f>
        <v>731987.6999999881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9" customFormat="1" ht="9" customHeight="1">
      <c r="A31" s="140" t="s">
        <v>496</v>
      </c>
      <c r="B31" s="21"/>
      <c r="C31" s="141">
        <f aca="true" t="shared" si="3" ref="C31:H31">+C32+C33</f>
        <v>0</v>
      </c>
      <c r="D31" s="141">
        <f t="shared" si="3"/>
        <v>0</v>
      </c>
      <c r="E31" s="141">
        <f t="shared" si="3"/>
        <v>0</v>
      </c>
      <c r="F31" s="141">
        <f t="shared" si="3"/>
        <v>0</v>
      </c>
      <c r="G31" s="141">
        <f t="shared" si="3"/>
        <v>0</v>
      </c>
      <c r="H31" s="141">
        <f t="shared" si="3"/>
        <v>0</v>
      </c>
    </row>
    <row r="32" spans="1:8" ht="9" customHeight="1">
      <c r="A32" s="147" t="s">
        <v>497</v>
      </c>
      <c r="B32" s="4"/>
      <c r="C32" s="141">
        <v>0</v>
      </c>
      <c r="D32" s="141">
        <v>0</v>
      </c>
      <c r="E32" s="141">
        <f>SUM(C32:D32)</f>
        <v>0</v>
      </c>
      <c r="F32" s="141">
        <v>0</v>
      </c>
      <c r="G32" s="141">
        <v>0</v>
      </c>
      <c r="H32" s="141">
        <f>+E32-F32</f>
        <v>0</v>
      </c>
    </row>
    <row r="33" spans="1:8" ht="9" customHeight="1">
      <c r="A33" s="147" t="s">
        <v>498</v>
      </c>
      <c r="B33" s="4"/>
      <c r="C33" s="141">
        <v>0</v>
      </c>
      <c r="D33" s="141">
        <v>0</v>
      </c>
      <c r="E33" s="141">
        <f>SUM(C33:D33)</f>
        <v>0</v>
      </c>
      <c r="F33" s="141">
        <v>0</v>
      </c>
      <c r="G33" s="141">
        <v>0</v>
      </c>
      <c r="H33" s="141">
        <f>+E33-F33</f>
        <v>0</v>
      </c>
    </row>
    <row r="34" spans="1:8" ht="9" customHeight="1">
      <c r="A34" s="140" t="s">
        <v>499</v>
      </c>
      <c r="B34" s="4"/>
      <c r="C34" s="141">
        <v>0</v>
      </c>
      <c r="D34" s="141">
        <v>0</v>
      </c>
      <c r="E34" s="141">
        <f>SUM(C34:D34)</f>
        <v>0</v>
      </c>
      <c r="F34" s="141">
        <v>0</v>
      </c>
      <c r="G34" s="141">
        <v>0</v>
      </c>
      <c r="H34" s="141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9" customFormat="1" ht="9" customHeight="1">
      <c r="A36" s="263" t="s">
        <v>500</v>
      </c>
      <c r="B36" s="21"/>
      <c r="C36" s="259">
        <f aca="true" t="shared" si="4" ref="C36:H36">+C38+C39</f>
        <v>0</v>
      </c>
      <c r="D36" s="259">
        <f t="shared" si="4"/>
        <v>0</v>
      </c>
      <c r="E36" s="259">
        <f t="shared" si="4"/>
        <v>0</v>
      </c>
      <c r="F36" s="259">
        <f t="shared" si="4"/>
        <v>0</v>
      </c>
      <c r="G36" s="259">
        <f t="shared" si="4"/>
        <v>0</v>
      </c>
      <c r="H36" s="259">
        <f t="shared" si="4"/>
        <v>0</v>
      </c>
    </row>
    <row r="37" spans="1:8" s="19" customFormat="1" ht="9" customHeight="1">
      <c r="A37" s="263"/>
      <c r="B37" s="21"/>
      <c r="C37" s="259"/>
      <c r="D37" s="259"/>
      <c r="E37" s="259"/>
      <c r="F37" s="259"/>
      <c r="G37" s="259"/>
      <c r="H37" s="259"/>
    </row>
    <row r="38" spans="1:8" ht="9" customHeight="1">
      <c r="A38" s="147" t="s">
        <v>501</v>
      </c>
      <c r="B38" s="4"/>
      <c r="C38" s="141">
        <v>0</v>
      </c>
      <c r="D38" s="141">
        <v>0</v>
      </c>
      <c r="E38" s="141">
        <f>SUM(C38:D38)</f>
        <v>0</v>
      </c>
      <c r="F38" s="141">
        <v>0</v>
      </c>
      <c r="G38" s="141">
        <v>0</v>
      </c>
      <c r="H38" s="141">
        <f>+E38-F38</f>
        <v>0</v>
      </c>
    </row>
    <row r="39" spans="1:8" ht="9" customHeight="1">
      <c r="A39" s="147" t="s">
        <v>502</v>
      </c>
      <c r="B39" s="4"/>
      <c r="C39" s="141">
        <v>0</v>
      </c>
      <c r="D39" s="141">
        <v>0</v>
      </c>
      <c r="E39" s="141">
        <f>SUM(C39:D39)</f>
        <v>0</v>
      </c>
      <c r="F39" s="141">
        <v>0</v>
      </c>
      <c r="G39" s="141">
        <v>0</v>
      </c>
      <c r="H39" s="141">
        <f>+E39-F39</f>
        <v>0</v>
      </c>
    </row>
    <row r="40" spans="1:8" ht="9" customHeight="1">
      <c r="A40" s="140" t="s">
        <v>503</v>
      </c>
      <c r="B40" s="4"/>
      <c r="C40" s="141">
        <v>0</v>
      </c>
      <c r="D40" s="141">
        <v>0</v>
      </c>
      <c r="E40" s="141">
        <f>SUM(C40:D40)</f>
        <v>0</v>
      </c>
      <c r="F40" s="141">
        <v>0</v>
      </c>
      <c r="G40" s="141">
        <v>0</v>
      </c>
      <c r="H40" s="141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138" t="s">
        <v>505</v>
      </c>
      <c r="B42" s="4"/>
      <c r="C42" s="139">
        <f aca="true" t="shared" si="5" ref="C42:H42">+C11+C27</f>
        <v>2998257182</v>
      </c>
      <c r="D42" s="139">
        <f t="shared" si="5"/>
        <v>439143513.6999999</v>
      </c>
      <c r="E42" s="139">
        <f t="shared" si="5"/>
        <v>3437400695.7</v>
      </c>
      <c r="F42" s="139">
        <f t="shared" si="5"/>
        <v>3436668708</v>
      </c>
      <c r="G42" s="139">
        <f t="shared" si="5"/>
        <v>3389680643.69</v>
      </c>
      <c r="H42" s="139">
        <f t="shared" si="5"/>
        <v>731987.6999999881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2020-02-01T00:37:14Z</cp:lastPrinted>
  <dcterms:created xsi:type="dcterms:W3CDTF">2020-02-01T01:06:50Z</dcterms:created>
  <dcterms:modified xsi:type="dcterms:W3CDTF">2020-02-05T16:39:20Z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